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264" yWindow="-36" windowWidth="15396" windowHeight="13068"/>
  </bookViews>
  <sheets>
    <sheet name="원가계산서" sheetId="3" r:id="rId1"/>
    <sheet name="공종별집계표" sheetId="2" r:id="rId2"/>
    <sheet name="공종별내역서" sheetId="1" r:id="rId3"/>
  </sheets>
  <externalReferences>
    <externalReference r:id="rId4"/>
  </externalReferences>
  <definedNames>
    <definedName name="_xlnm.Print_Area" localSheetId="2">공종별내역서!$A$1:$M$531</definedName>
    <definedName name="_xlnm.Print_Area" localSheetId="1">공종별집계표!$A$1:$M$48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25725" iterate="1"/>
</workbook>
</file>

<file path=xl/calcChain.xml><?xml version="1.0" encoding="utf-8"?>
<calcChain xmlns="http://schemas.openxmlformats.org/spreadsheetml/2006/main">
  <c r="E24" i="3"/>
  <c r="E23"/>
  <c r="E22"/>
  <c r="E34" l="1"/>
  <c r="E30"/>
  <c r="E29"/>
  <c r="E15"/>
  <c r="E14"/>
  <c r="E18" s="1"/>
  <c r="E11"/>
  <c r="E8"/>
  <c r="E16" s="1"/>
  <c r="E7"/>
  <c r="E4"/>
  <c r="K32" i="2"/>
  <c r="J32"/>
  <c r="I32"/>
  <c r="G32"/>
  <c r="H32" s="1"/>
  <c r="F32"/>
  <c r="E32"/>
  <c r="K31"/>
  <c r="J31"/>
  <c r="I31"/>
  <c r="G31"/>
  <c r="H31" s="1"/>
  <c r="F31"/>
  <c r="E31"/>
  <c r="K30"/>
  <c r="J30"/>
  <c r="I29" s="1"/>
  <c r="J29" s="1"/>
  <c r="I30"/>
  <c r="G30"/>
  <c r="H30" s="1"/>
  <c r="G29" s="1"/>
  <c r="H29" s="1"/>
  <c r="F30"/>
  <c r="E30"/>
  <c r="I28"/>
  <c r="J28" s="1"/>
  <c r="H28"/>
  <c r="G28"/>
  <c r="E28"/>
  <c r="F28" s="1"/>
  <c r="I27"/>
  <c r="J27" s="1"/>
  <c r="H27"/>
  <c r="G27"/>
  <c r="E27"/>
  <c r="F27" s="1"/>
  <c r="I26"/>
  <c r="J26" s="1"/>
  <c r="H26"/>
  <c r="G26"/>
  <c r="E26"/>
  <c r="F26" s="1"/>
  <c r="I25"/>
  <c r="J25" s="1"/>
  <c r="H25"/>
  <c r="G25"/>
  <c r="E25"/>
  <c r="F25" s="1"/>
  <c r="I24"/>
  <c r="J24" s="1"/>
  <c r="H24"/>
  <c r="G24"/>
  <c r="E24"/>
  <c r="F24" s="1"/>
  <c r="I23"/>
  <c r="J23" s="1"/>
  <c r="H23"/>
  <c r="G23"/>
  <c r="E23"/>
  <c r="F23" s="1"/>
  <c r="I22"/>
  <c r="J22" s="1"/>
  <c r="H22"/>
  <c r="G22"/>
  <c r="E22"/>
  <c r="F22" s="1"/>
  <c r="I21"/>
  <c r="J21" s="1"/>
  <c r="H21"/>
  <c r="G21"/>
  <c r="E21"/>
  <c r="F21" s="1"/>
  <c r="I20"/>
  <c r="J20" s="1"/>
  <c r="H20"/>
  <c r="G19" s="1"/>
  <c r="H19" s="1"/>
  <c r="G20"/>
  <c r="E20"/>
  <c r="F20" s="1"/>
  <c r="I18"/>
  <c r="J18" s="1"/>
  <c r="H18"/>
  <c r="G18"/>
  <c r="E18"/>
  <c r="F18" s="1"/>
  <c r="I17"/>
  <c r="J17" s="1"/>
  <c r="H17"/>
  <c r="G17"/>
  <c r="E17"/>
  <c r="F17" s="1"/>
  <c r="I16"/>
  <c r="J16" s="1"/>
  <c r="H16"/>
  <c r="G16"/>
  <c r="E16"/>
  <c r="F16" s="1"/>
  <c r="I15"/>
  <c r="J15" s="1"/>
  <c r="H15"/>
  <c r="G14" s="1"/>
  <c r="H14" s="1"/>
  <c r="G15"/>
  <c r="E15"/>
  <c r="F15" s="1"/>
  <c r="I13"/>
  <c r="J13" s="1"/>
  <c r="H13"/>
  <c r="G13"/>
  <c r="E13"/>
  <c r="F13" s="1"/>
  <c r="I12"/>
  <c r="J12" s="1"/>
  <c r="H12"/>
  <c r="G12"/>
  <c r="E12"/>
  <c r="F12" s="1"/>
  <c r="I11"/>
  <c r="J11" s="1"/>
  <c r="H11"/>
  <c r="G11"/>
  <c r="E11"/>
  <c r="F11" s="1"/>
  <c r="I10"/>
  <c r="J10" s="1"/>
  <c r="H10"/>
  <c r="G10"/>
  <c r="E10"/>
  <c r="F10" s="1"/>
  <c r="I9"/>
  <c r="J9" s="1"/>
  <c r="H9"/>
  <c r="G9"/>
  <c r="E9"/>
  <c r="F9" s="1"/>
  <c r="I8"/>
  <c r="J8" s="1"/>
  <c r="H8"/>
  <c r="G7" s="1"/>
  <c r="H7" s="1"/>
  <c r="G6" s="1"/>
  <c r="H6" s="1"/>
  <c r="G5" s="1"/>
  <c r="H5" s="1"/>
  <c r="H48" s="1"/>
  <c r="G8"/>
  <c r="E8"/>
  <c r="F8" s="1"/>
  <c r="E21" i="3" l="1"/>
  <c r="E9"/>
  <c r="E10" s="1"/>
  <c r="E17"/>
  <c r="L30" i="2"/>
  <c r="L9"/>
  <c r="L16"/>
  <c r="L18"/>
  <c r="L25"/>
  <c r="L27"/>
  <c r="L13"/>
  <c r="L21"/>
  <c r="I14"/>
  <c r="J14" s="1"/>
  <c r="I19"/>
  <c r="J19" s="1"/>
  <c r="L31"/>
  <c r="L32"/>
  <c r="T32" s="1"/>
  <c r="E7"/>
  <c r="L8"/>
  <c r="L15"/>
  <c r="E14"/>
  <c r="L20"/>
  <c r="E19"/>
  <c r="L11"/>
  <c r="L23"/>
  <c r="I7"/>
  <c r="J7" s="1"/>
  <c r="L10"/>
  <c r="L12"/>
  <c r="L17"/>
  <c r="L22"/>
  <c r="L24"/>
  <c r="L26"/>
  <c r="L28"/>
  <c r="T28" s="1"/>
  <c r="K8"/>
  <c r="K15"/>
  <c r="K18"/>
  <c r="K20"/>
  <c r="K22"/>
  <c r="K24"/>
  <c r="K26"/>
  <c r="K27"/>
  <c r="K9"/>
  <c r="K10"/>
  <c r="K11"/>
  <c r="K12"/>
  <c r="K13"/>
  <c r="K16"/>
  <c r="K17"/>
  <c r="K21"/>
  <c r="K23"/>
  <c r="K25"/>
  <c r="K28"/>
  <c r="E29"/>
  <c r="E20" i="3" l="1"/>
  <c r="E12"/>
  <c r="E25" s="1"/>
  <c r="E26" s="1"/>
  <c r="E13"/>
  <c r="E19"/>
  <c r="F19" i="2"/>
  <c r="L19" s="1"/>
  <c r="K19"/>
  <c r="F7"/>
  <c r="K7"/>
  <c r="I6"/>
  <c r="J6" s="1"/>
  <c r="I5" s="1"/>
  <c r="J5" s="1"/>
  <c r="J48" s="1"/>
  <c r="F29"/>
  <c r="L29" s="1"/>
  <c r="T29" s="1"/>
  <c r="K29"/>
  <c r="F14"/>
  <c r="L14" s="1"/>
  <c r="K14"/>
  <c r="E31" i="3" l="1"/>
  <c r="E27"/>
  <c r="E28" s="1"/>
  <c r="L7" i="2"/>
  <c r="E6"/>
  <c r="E32" i="3" l="1"/>
  <c r="E33" s="1"/>
  <c r="E35" s="1"/>
  <c r="F6" i="2"/>
  <c r="K6"/>
  <c r="L6" l="1"/>
  <c r="E5"/>
  <c r="F5" l="1"/>
  <c r="K5"/>
  <c r="F48" l="1"/>
  <c r="L5"/>
  <c r="L48" s="1"/>
  <c r="I509" i="1" l="1"/>
  <c r="J509" s="1"/>
  <c r="J531" s="1"/>
  <c r="G509"/>
  <c r="H509" s="1"/>
  <c r="H531" s="1"/>
  <c r="E509"/>
  <c r="K509" s="1"/>
  <c r="I488"/>
  <c r="J488" s="1"/>
  <c r="G488"/>
  <c r="H488" s="1"/>
  <c r="E488"/>
  <c r="F488" s="1"/>
  <c r="L488" s="1"/>
  <c r="I487"/>
  <c r="J487" s="1"/>
  <c r="G487"/>
  <c r="H487" s="1"/>
  <c r="E487"/>
  <c r="F487" s="1"/>
  <c r="I486"/>
  <c r="J486" s="1"/>
  <c r="G486"/>
  <c r="H486" s="1"/>
  <c r="E486"/>
  <c r="F486" s="1"/>
  <c r="I485"/>
  <c r="J485" s="1"/>
  <c r="G485"/>
  <c r="H485" s="1"/>
  <c r="H507" s="1"/>
  <c r="E485"/>
  <c r="F485" s="1"/>
  <c r="I466"/>
  <c r="J466" s="1"/>
  <c r="G466"/>
  <c r="H466" s="1"/>
  <c r="E466"/>
  <c r="K466" s="1"/>
  <c r="I465"/>
  <c r="J465" s="1"/>
  <c r="G465"/>
  <c r="H465" s="1"/>
  <c r="E465"/>
  <c r="K465" s="1"/>
  <c r="I464"/>
  <c r="J464" s="1"/>
  <c r="G464"/>
  <c r="H464" s="1"/>
  <c r="E464"/>
  <c r="I463"/>
  <c r="J463" s="1"/>
  <c r="G463"/>
  <c r="H463" s="1"/>
  <c r="E463"/>
  <c r="I462"/>
  <c r="J462" s="1"/>
  <c r="G462"/>
  <c r="H462" s="1"/>
  <c r="E462"/>
  <c r="K462" s="1"/>
  <c r="I461"/>
  <c r="J461" s="1"/>
  <c r="G461"/>
  <c r="H461" s="1"/>
  <c r="E461"/>
  <c r="K461" s="1"/>
  <c r="I442"/>
  <c r="J442" s="1"/>
  <c r="G442"/>
  <c r="H442" s="1"/>
  <c r="E442"/>
  <c r="F442" s="1"/>
  <c r="J441"/>
  <c r="H441"/>
  <c r="I439"/>
  <c r="J439" s="1"/>
  <c r="G439"/>
  <c r="H439" s="1"/>
  <c r="E439"/>
  <c r="F439" s="1"/>
  <c r="I438"/>
  <c r="J438" s="1"/>
  <c r="G438"/>
  <c r="H438" s="1"/>
  <c r="E438"/>
  <c r="F438" s="1"/>
  <c r="I437"/>
  <c r="J437" s="1"/>
  <c r="G437"/>
  <c r="H437" s="1"/>
  <c r="E437"/>
  <c r="F437" s="1"/>
  <c r="I413"/>
  <c r="J413" s="1"/>
  <c r="J435" s="1"/>
  <c r="G413"/>
  <c r="H413" s="1"/>
  <c r="H435" s="1"/>
  <c r="E413"/>
  <c r="K413" s="1"/>
  <c r="I391"/>
  <c r="J391" s="1"/>
  <c r="G391"/>
  <c r="H391" s="1"/>
  <c r="E391"/>
  <c r="I390"/>
  <c r="J390" s="1"/>
  <c r="G390"/>
  <c r="H390" s="1"/>
  <c r="E390"/>
  <c r="I389"/>
  <c r="J389" s="1"/>
  <c r="G389"/>
  <c r="H389" s="1"/>
  <c r="E389"/>
  <c r="I371"/>
  <c r="J371" s="1"/>
  <c r="G371"/>
  <c r="H371" s="1"/>
  <c r="E371"/>
  <c r="K371" s="1"/>
  <c r="I370"/>
  <c r="J370" s="1"/>
  <c r="G370"/>
  <c r="H370" s="1"/>
  <c r="E370"/>
  <c r="K370" s="1"/>
  <c r="I369"/>
  <c r="J369" s="1"/>
  <c r="G369"/>
  <c r="H369" s="1"/>
  <c r="E369"/>
  <c r="I368"/>
  <c r="J368" s="1"/>
  <c r="G368"/>
  <c r="H368" s="1"/>
  <c r="E368"/>
  <c r="I367"/>
  <c r="J367" s="1"/>
  <c r="G367"/>
  <c r="H367" s="1"/>
  <c r="E367"/>
  <c r="I366"/>
  <c r="J366" s="1"/>
  <c r="G366"/>
  <c r="H366" s="1"/>
  <c r="E366"/>
  <c r="I365"/>
  <c r="J365" s="1"/>
  <c r="J387" s="1"/>
  <c r="G365"/>
  <c r="H365" s="1"/>
  <c r="E365"/>
  <c r="I345"/>
  <c r="J345" s="1"/>
  <c r="G345"/>
  <c r="H345" s="1"/>
  <c r="E345"/>
  <c r="I344"/>
  <c r="J344" s="1"/>
  <c r="G344"/>
  <c r="H344" s="1"/>
  <c r="E344"/>
  <c r="K344" s="1"/>
  <c r="I343"/>
  <c r="J343" s="1"/>
  <c r="G343"/>
  <c r="H343" s="1"/>
  <c r="E343"/>
  <c r="K343" s="1"/>
  <c r="I342"/>
  <c r="J342" s="1"/>
  <c r="G342"/>
  <c r="H342" s="1"/>
  <c r="E342"/>
  <c r="I341"/>
  <c r="J341" s="1"/>
  <c r="G341"/>
  <c r="H341" s="1"/>
  <c r="H363" s="1"/>
  <c r="E341"/>
  <c r="I319"/>
  <c r="J319" s="1"/>
  <c r="G319"/>
  <c r="H319" s="1"/>
  <c r="E319"/>
  <c r="I318"/>
  <c r="J318" s="1"/>
  <c r="G318"/>
  <c r="H318" s="1"/>
  <c r="E318"/>
  <c r="I317"/>
  <c r="J317" s="1"/>
  <c r="J339" s="1"/>
  <c r="G317"/>
  <c r="H317" s="1"/>
  <c r="E317"/>
  <c r="I295"/>
  <c r="J295" s="1"/>
  <c r="G295"/>
  <c r="H295" s="1"/>
  <c r="E295"/>
  <c r="I294"/>
  <c r="J294" s="1"/>
  <c r="G294"/>
  <c r="H294" s="1"/>
  <c r="E294"/>
  <c r="K294" s="1"/>
  <c r="I293"/>
  <c r="J293" s="1"/>
  <c r="G293"/>
  <c r="H293" s="1"/>
  <c r="E293"/>
  <c r="K293" s="1"/>
  <c r="I271"/>
  <c r="J271" s="1"/>
  <c r="G271"/>
  <c r="H271" s="1"/>
  <c r="E271"/>
  <c r="I270"/>
  <c r="J270" s="1"/>
  <c r="G270"/>
  <c r="H270" s="1"/>
  <c r="E270"/>
  <c r="I269"/>
  <c r="J269" s="1"/>
  <c r="G269"/>
  <c r="H269" s="1"/>
  <c r="E269"/>
  <c r="I248"/>
  <c r="J248" s="1"/>
  <c r="G248"/>
  <c r="H248" s="1"/>
  <c r="E248"/>
  <c r="I247"/>
  <c r="J247" s="1"/>
  <c r="G247"/>
  <c r="H247" s="1"/>
  <c r="E247"/>
  <c r="I246"/>
  <c r="J246" s="1"/>
  <c r="G246"/>
  <c r="H246" s="1"/>
  <c r="E246"/>
  <c r="I245"/>
  <c r="J245" s="1"/>
  <c r="G245"/>
  <c r="H245" s="1"/>
  <c r="E245"/>
  <c r="K245" s="1"/>
  <c r="I224"/>
  <c r="J224" s="1"/>
  <c r="G224"/>
  <c r="H224" s="1"/>
  <c r="E224"/>
  <c r="K224" s="1"/>
  <c r="I223"/>
  <c r="J223" s="1"/>
  <c r="G223"/>
  <c r="H223" s="1"/>
  <c r="E223"/>
  <c r="I222"/>
  <c r="J222" s="1"/>
  <c r="G222"/>
  <c r="H222" s="1"/>
  <c r="E222"/>
  <c r="F222" s="1"/>
  <c r="I221"/>
  <c r="J221" s="1"/>
  <c r="G221"/>
  <c r="H221" s="1"/>
  <c r="E221"/>
  <c r="I199"/>
  <c r="J199" s="1"/>
  <c r="G199"/>
  <c r="H199" s="1"/>
  <c r="E199"/>
  <c r="I198"/>
  <c r="J198" s="1"/>
  <c r="G198"/>
  <c r="H198" s="1"/>
  <c r="E198"/>
  <c r="I197"/>
  <c r="J197" s="1"/>
  <c r="G197"/>
  <c r="H197" s="1"/>
  <c r="E197"/>
  <c r="I173"/>
  <c r="J173" s="1"/>
  <c r="J195" s="1"/>
  <c r="G173"/>
  <c r="H173" s="1"/>
  <c r="H195" s="1"/>
  <c r="E173"/>
  <c r="K173" s="1"/>
  <c r="I149"/>
  <c r="J149" s="1"/>
  <c r="J171" s="1"/>
  <c r="G149"/>
  <c r="H149" s="1"/>
  <c r="H171" s="1"/>
  <c r="E149"/>
  <c r="K149" s="1"/>
  <c r="I125"/>
  <c r="J125" s="1"/>
  <c r="J147" s="1"/>
  <c r="G125"/>
  <c r="H125" s="1"/>
  <c r="H147" s="1"/>
  <c r="E125"/>
  <c r="I106"/>
  <c r="J106" s="1"/>
  <c r="G106"/>
  <c r="H106" s="1"/>
  <c r="E106"/>
  <c r="I105"/>
  <c r="J105" s="1"/>
  <c r="G105"/>
  <c r="H105" s="1"/>
  <c r="E105"/>
  <c r="I104"/>
  <c r="J104" s="1"/>
  <c r="G104"/>
  <c r="H104" s="1"/>
  <c r="E104"/>
  <c r="K104" s="1"/>
  <c r="I103"/>
  <c r="J103" s="1"/>
  <c r="G103"/>
  <c r="H103" s="1"/>
  <c r="E103"/>
  <c r="I102"/>
  <c r="J102" s="1"/>
  <c r="G102"/>
  <c r="H102" s="1"/>
  <c r="E102"/>
  <c r="I101"/>
  <c r="J101" s="1"/>
  <c r="G101"/>
  <c r="H101" s="1"/>
  <c r="E101"/>
  <c r="K101" s="1"/>
  <c r="I79"/>
  <c r="J79" s="1"/>
  <c r="G79"/>
  <c r="H79" s="1"/>
  <c r="E79"/>
  <c r="I78"/>
  <c r="J78" s="1"/>
  <c r="G78"/>
  <c r="H78" s="1"/>
  <c r="E78"/>
  <c r="F78" s="1"/>
  <c r="I77"/>
  <c r="J77" s="1"/>
  <c r="G77"/>
  <c r="H77" s="1"/>
  <c r="H99" s="1"/>
  <c r="E77"/>
  <c r="F77" s="1"/>
  <c r="I54"/>
  <c r="J54" s="1"/>
  <c r="G54"/>
  <c r="H54" s="1"/>
  <c r="E54"/>
  <c r="I53"/>
  <c r="J53" s="1"/>
  <c r="G53"/>
  <c r="H53" s="1"/>
  <c r="E53"/>
  <c r="K53" s="1"/>
  <c r="I40"/>
  <c r="J40" s="1"/>
  <c r="G40"/>
  <c r="H40" s="1"/>
  <c r="E40"/>
  <c r="F40" s="1"/>
  <c r="I39"/>
  <c r="J39" s="1"/>
  <c r="G39"/>
  <c r="H39" s="1"/>
  <c r="E39"/>
  <c r="F39" s="1"/>
  <c r="I38"/>
  <c r="J38" s="1"/>
  <c r="G38"/>
  <c r="H38" s="1"/>
  <c r="E38"/>
  <c r="F38" s="1"/>
  <c r="I37"/>
  <c r="J37" s="1"/>
  <c r="G37"/>
  <c r="H37" s="1"/>
  <c r="E37"/>
  <c r="F37" s="1"/>
  <c r="I36"/>
  <c r="J36" s="1"/>
  <c r="G36"/>
  <c r="H36" s="1"/>
  <c r="E36"/>
  <c r="F36" s="1"/>
  <c r="I35"/>
  <c r="J35" s="1"/>
  <c r="G35"/>
  <c r="H35" s="1"/>
  <c r="E35"/>
  <c r="F35" s="1"/>
  <c r="I34"/>
  <c r="J34" s="1"/>
  <c r="G34"/>
  <c r="H34" s="1"/>
  <c r="E34"/>
  <c r="I33"/>
  <c r="J33" s="1"/>
  <c r="G33"/>
  <c r="H33" s="1"/>
  <c r="E33"/>
  <c r="F33" s="1"/>
  <c r="I32"/>
  <c r="J32" s="1"/>
  <c r="G32"/>
  <c r="H32" s="1"/>
  <c r="E32"/>
  <c r="F32" s="1"/>
  <c r="I31"/>
  <c r="J31" s="1"/>
  <c r="G31"/>
  <c r="H31" s="1"/>
  <c r="E31"/>
  <c r="F31" s="1"/>
  <c r="I30"/>
  <c r="J30" s="1"/>
  <c r="G30"/>
  <c r="H30" s="1"/>
  <c r="E30"/>
  <c r="F30" s="1"/>
  <c r="I29"/>
  <c r="J29" s="1"/>
  <c r="G29"/>
  <c r="H29" s="1"/>
  <c r="E29"/>
  <c r="F29" s="1"/>
  <c r="I5"/>
  <c r="J5" s="1"/>
  <c r="J27" s="1"/>
  <c r="G5"/>
  <c r="H5" s="1"/>
  <c r="H27" s="1"/>
  <c r="E5"/>
  <c r="H51" l="1"/>
  <c r="K106"/>
  <c r="K270"/>
  <c r="J315"/>
  <c r="H339"/>
  <c r="K341"/>
  <c r="K368"/>
  <c r="K198"/>
  <c r="K247"/>
  <c r="J291"/>
  <c r="K317"/>
  <c r="K365"/>
  <c r="K390"/>
  <c r="K464"/>
  <c r="K5"/>
  <c r="K103"/>
  <c r="K221"/>
  <c r="K269"/>
  <c r="K319"/>
  <c r="K367"/>
  <c r="K102"/>
  <c r="K197"/>
  <c r="K246"/>
  <c r="K295"/>
  <c r="K345"/>
  <c r="K389"/>
  <c r="K463"/>
  <c r="K79"/>
  <c r="K54"/>
  <c r="K125"/>
  <c r="K223"/>
  <c r="K271"/>
  <c r="K342"/>
  <c r="K369"/>
  <c r="K34"/>
  <c r="K105"/>
  <c r="K199"/>
  <c r="K248"/>
  <c r="K318"/>
  <c r="K366"/>
  <c r="K391"/>
  <c r="J243"/>
  <c r="L30"/>
  <c r="L32"/>
  <c r="L36"/>
  <c r="L38"/>
  <c r="L40"/>
  <c r="J219"/>
  <c r="H243"/>
  <c r="H291"/>
  <c r="J411"/>
  <c r="L439"/>
  <c r="L487"/>
  <c r="H219"/>
  <c r="H411"/>
  <c r="L77"/>
  <c r="J51"/>
  <c r="J75"/>
  <c r="H75"/>
  <c r="L78"/>
  <c r="J123"/>
  <c r="L29"/>
  <c r="J440"/>
  <c r="J459"/>
  <c r="J267"/>
  <c r="L438"/>
  <c r="L442"/>
  <c r="L486"/>
  <c r="L31"/>
  <c r="L33"/>
  <c r="L35"/>
  <c r="L37"/>
  <c r="L39"/>
  <c r="J99"/>
  <c r="H123"/>
  <c r="H267"/>
  <c r="J363"/>
  <c r="J507"/>
  <c r="H459"/>
  <c r="H440"/>
  <c r="E441"/>
  <c r="L437"/>
  <c r="F440"/>
  <c r="F507"/>
  <c r="L485"/>
  <c r="H387"/>
  <c r="J483"/>
  <c r="L222"/>
  <c r="H315"/>
  <c r="H483"/>
  <c r="K29"/>
  <c r="K30"/>
  <c r="K31"/>
  <c r="K32"/>
  <c r="K33"/>
  <c r="K35"/>
  <c r="K36"/>
  <c r="K37"/>
  <c r="K38"/>
  <c r="K39"/>
  <c r="K40"/>
  <c r="K77"/>
  <c r="K78"/>
  <c r="K222"/>
  <c r="F5"/>
  <c r="F53"/>
  <c r="F54"/>
  <c r="L54" s="1"/>
  <c r="F101"/>
  <c r="F102"/>
  <c r="L102" s="1"/>
  <c r="F103"/>
  <c r="L103" s="1"/>
  <c r="F104"/>
  <c r="L104" s="1"/>
  <c r="F105"/>
  <c r="L105" s="1"/>
  <c r="F106"/>
  <c r="L106" s="1"/>
  <c r="F149"/>
  <c r="F197"/>
  <c r="F198"/>
  <c r="L198" s="1"/>
  <c r="F199"/>
  <c r="L199" s="1"/>
  <c r="F245"/>
  <c r="F246"/>
  <c r="L246" s="1"/>
  <c r="F247"/>
  <c r="L247" s="1"/>
  <c r="F248"/>
  <c r="L248" s="1"/>
  <c r="F293"/>
  <c r="F294"/>
  <c r="L294" s="1"/>
  <c r="F295"/>
  <c r="L295" s="1"/>
  <c r="F341"/>
  <c r="F342"/>
  <c r="L342" s="1"/>
  <c r="F343"/>
  <c r="L343" s="1"/>
  <c r="F344"/>
  <c r="L344" s="1"/>
  <c r="F345"/>
  <c r="L345" s="1"/>
  <c r="F389"/>
  <c r="F390"/>
  <c r="L390" s="1"/>
  <c r="F391"/>
  <c r="L391" s="1"/>
  <c r="K442"/>
  <c r="K485"/>
  <c r="K486"/>
  <c r="K487"/>
  <c r="K488"/>
  <c r="F461"/>
  <c r="F462"/>
  <c r="L462" s="1"/>
  <c r="F463"/>
  <c r="L463" s="1"/>
  <c r="F464"/>
  <c r="L464" s="1"/>
  <c r="F465"/>
  <c r="L465" s="1"/>
  <c r="F466"/>
  <c r="L466" s="1"/>
  <c r="F509"/>
  <c r="K437"/>
  <c r="K438"/>
  <c r="K439"/>
  <c r="F34"/>
  <c r="L34" s="1"/>
  <c r="F79"/>
  <c r="L79" s="1"/>
  <c r="F125"/>
  <c r="F173"/>
  <c r="F221"/>
  <c r="F223"/>
  <c r="L223" s="1"/>
  <c r="F224"/>
  <c r="L224" s="1"/>
  <c r="F269"/>
  <c r="F270"/>
  <c r="L270" s="1"/>
  <c r="F271"/>
  <c r="L271" s="1"/>
  <c r="F317"/>
  <c r="F318"/>
  <c r="L318" s="1"/>
  <c r="F319"/>
  <c r="L319" s="1"/>
  <c r="F365"/>
  <c r="F366"/>
  <c r="L366" s="1"/>
  <c r="F367"/>
  <c r="L367" s="1"/>
  <c r="F368"/>
  <c r="L368" s="1"/>
  <c r="F369"/>
  <c r="L369" s="1"/>
  <c r="F370"/>
  <c r="L370" s="1"/>
  <c r="F371"/>
  <c r="L371" s="1"/>
  <c r="F413"/>
  <c r="L507" l="1"/>
  <c r="L173"/>
  <c r="L195" s="1"/>
  <c r="F195"/>
  <c r="L413"/>
  <c r="L435" s="1"/>
  <c r="F435"/>
  <c r="L221"/>
  <c r="L243" s="1"/>
  <c r="F243"/>
  <c r="L509"/>
  <c r="L531" s="1"/>
  <c r="F531"/>
  <c r="L365"/>
  <c r="L387" s="1"/>
  <c r="F387"/>
  <c r="L5"/>
  <c r="L27" s="1"/>
  <c r="F27"/>
  <c r="F441"/>
  <c r="K441"/>
  <c r="L461"/>
  <c r="L483" s="1"/>
  <c r="F483"/>
  <c r="L389"/>
  <c r="L411" s="1"/>
  <c r="F411"/>
  <c r="L293"/>
  <c r="L315" s="1"/>
  <c r="F315"/>
  <c r="L149"/>
  <c r="L171" s="1"/>
  <c r="F171"/>
  <c r="L53"/>
  <c r="L75" s="1"/>
  <c r="F75"/>
  <c r="L440"/>
  <c r="L269"/>
  <c r="L291" s="1"/>
  <c r="F291"/>
  <c r="L197"/>
  <c r="L219" s="1"/>
  <c r="F219"/>
  <c r="L101"/>
  <c r="L123" s="1"/>
  <c r="F123"/>
  <c r="L51"/>
  <c r="L341"/>
  <c r="L363" s="1"/>
  <c r="F363"/>
  <c r="F51"/>
  <c r="L99"/>
  <c r="L317"/>
  <c r="L339" s="1"/>
  <c r="F339"/>
  <c r="L125"/>
  <c r="L147" s="1"/>
  <c r="F147"/>
  <c r="L245"/>
  <c r="L267" s="1"/>
  <c r="F267"/>
  <c r="F99"/>
  <c r="L441" l="1"/>
  <c r="L459" s="1"/>
  <c r="F459"/>
</calcChain>
</file>

<file path=xl/sharedStrings.xml><?xml version="1.0" encoding="utf-8"?>
<sst xmlns="http://schemas.openxmlformats.org/spreadsheetml/2006/main" count="2099" uniqueCount="543">
  <si>
    <t>[ 2026년청소년수련관기능보강공사(금정청소년수련관) ]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</si>
  <si>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</si>
  <si>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</si>
  <si>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</si>
  <si>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</si>
  <si>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</si>
  <si>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</si>
  <si>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</si>
  <si>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</si>
  <si>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</si>
  <si>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</si>
  <si>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</si>
  <si>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</si>
  <si>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</si>
  <si>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</si>
  <si>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</si>
  <si>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</si>
  <si>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</si>
  <si>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</si>
  <si>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</si>
  <si>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</si>
  <si>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</si>
  <si>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</si>
  <si>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</si>
  <si>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</si>
  <si>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</si>
  <si>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</si>
  <si>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</si>
  <si>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</si>
  <si>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</si>
  <si>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</si>
  <si>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</si>
  <si>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</si>
  <si>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</si>
  <si>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</si>
  <si>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</si>
  <si>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</si>
  <si>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</si>
  <si>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</si>
  <si>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</si>
  <si>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</si>
  <si>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</si>
  <si>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</si>
  <si>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</si>
  <si>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</si>
  <si>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</si>
  <si>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</si>
  <si>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01010101  가설공사</t>
  </si>
  <si>
    <t>건축공사 풋살장설치</t>
    <phoneticPr fontId="1" type="noConversion"/>
  </si>
  <si>
    <t>01010101</t>
  </si>
  <si>
    <t>건축물현장정리</t>
  </si>
  <si>
    <t>청소 및 뒤정리</t>
  </si>
  <si>
    <t>M2</t>
  </si>
  <si>
    <t>호표 1</t>
  </si>
  <si>
    <t>5D56730A868F32CD06512697187B2D</t>
  </si>
  <si>
    <t/>
  </si>
  <si>
    <t>T</t>
  </si>
  <si>
    <t>F</t>
  </si>
  <si>
    <t>010101015D56730A868F32CD06512697187B2D</t>
  </si>
  <si>
    <t>[ 합           계 ]</t>
  </si>
  <si>
    <t>TOTAL</t>
  </si>
  <si>
    <t>01010102  철근콘크리트공사</t>
  </si>
  <si>
    <t>01010102</t>
  </si>
  <si>
    <t>레미콘</t>
  </si>
  <si>
    <t>레미콘, 부산, 25-24-150</t>
  </si>
  <si>
    <t>M3</t>
  </si>
  <si>
    <t>5A79F3E58B6CE1A5069CA417389F00A2B0F4B1</t>
  </si>
  <si>
    <t>010101025A79F3E58B6CE1A5069CA417389F00A2B0F4B1</t>
  </si>
  <si>
    <t>레미콘, 부산, 25-18-120</t>
  </si>
  <si>
    <t>5A79F3E58B6CE1A5069CA417389F00A2B0FBED</t>
  </si>
  <si>
    <t>010101025A79F3E58B6CE1A5069CA417389F00A2B0FBED</t>
  </si>
  <si>
    <t>콘크리트 펌프차 타설(무근, 진동기無)</t>
  </si>
  <si>
    <t>slump 8~12cm, 매트기초 등, f2 : Type-Ⅱ, 36m</t>
  </si>
  <si>
    <t>호표 2</t>
  </si>
  <si>
    <t>5D56238A8DD55ECD06E766B7EFAF7E</t>
  </si>
  <si>
    <t>010101025D56238A8DD55ECD06E766B7EFAF7E</t>
  </si>
  <si>
    <t>콘크리트 펌프차 타설</t>
  </si>
  <si>
    <t>호표 3</t>
  </si>
  <si>
    <t>5D56238A8DE7922006A20307198AF5</t>
  </si>
  <si>
    <t>010101025D56238A8DE7922006A20307198AF5</t>
  </si>
  <si>
    <t>와이어메시 바닥깔기</t>
  </si>
  <si>
    <t>#8-150*150</t>
  </si>
  <si>
    <t>호표 4</t>
  </si>
  <si>
    <t>5D56C38B85C3C381065E2327F2846B</t>
  </si>
  <si>
    <t>010101025D56C38B85C3C381065E2327F2846B</t>
  </si>
  <si>
    <t>철근콘크리트용봉강(철근계)</t>
  </si>
  <si>
    <t>철근콘크리트용봉강, 이형봉강(SD400), 철근계</t>
  </si>
  <si>
    <t>톤</t>
  </si>
  <si>
    <t>철근계</t>
  </si>
  <si>
    <t>5CE9737089466D8106369A67D00A259CF574D6</t>
  </si>
  <si>
    <t>010101025CE9737089466D8106369A67D00A259CF574D6</t>
  </si>
  <si>
    <t>철근콘크리트용봉강</t>
  </si>
  <si>
    <t>철근콘크리트용봉강, 이형봉강(SD400), HD-13</t>
  </si>
  <si>
    <t>5A79F3E58B7D46CD06431E979D446C77B52CDB</t>
  </si>
  <si>
    <t>010101025A79F3E58B7D46CD06431E979D446C77B52CDB</t>
  </si>
  <si>
    <t>철근콘크리트용봉강, 이형봉강(SD400), HD-16</t>
  </si>
  <si>
    <t>5A79F3E58B7D46CD06431E979D446C77B52CDA</t>
  </si>
  <si>
    <t>010101025A79F3E58B7D46CD06431E979D446C77B52CDA</t>
  </si>
  <si>
    <t>철근 현장가공 및 현장조립</t>
  </si>
  <si>
    <t>Type-Ⅱ</t>
  </si>
  <si>
    <t>호표 5</t>
  </si>
  <si>
    <t>5D56238E8B71F53406383E37EBD0C6</t>
  </si>
  <si>
    <t>010101025D56238E8B71F53406383E37EBD0C6</t>
  </si>
  <si>
    <t>철강설</t>
  </si>
  <si>
    <t>철강설, 고철, 작업설부산물</t>
  </si>
  <si>
    <t>수집상차도</t>
  </si>
  <si>
    <t>5A5D331F8B048E6F06DD5DA7BEA6C9BD37265F</t>
  </si>
  <si>
    <t>010101025A5D331F8B048E6F06DD5DA7BEA6C9BD37265F</t>
  </si>
  <si>
    <t>케미칼앙카철근매입(HILTI-HY200)</t>
  </si>
  <si>
    <t>D13 L130mm HOLL18mm-놋드제외</t>
  </si>
  <si>
    <t>EA</t>
  </si>
  <si>
    <t>호표 6</t>
  </si>
  <si>
    <t>5D56238E8B3A40A90619B1F785CAEE</t>
  </si>
  <si>
    <t>010101025D56238E8B3A40A90619B1F785CAEE</t>
  </si>
  <si>
    <t>D16 L160mm HOLL22mm-놋드제외</t>
  </si>
  <si>
    <t>호표 7</t>
  </si>
  <si>
    <t>5D56238E8B3A40A90619B1F785C9C8</t>
  </si>
  <si>
    <t>010101025D56238E8B3A40A90619B1F785C9C8</t>
  </si>
  <si>
    <t>01010103  미장공사</t>
  </si>
  <si>
    <t>01010103</t>
  </si>
  <si>
    <t>경사로조면처리</t>
  </si>
  <si>
    <t>호표 8</t>
  </si>
  <si>
    <t>5D5613A48ADEC19F06E72867452AC6</t>
  </si>
  <si>
    <t>010101035D5613A48ADEC19F06E72867452AC6</t>
  </si>
  <si>
    <t>표면 마무리</t>
  </si>
  <si>
    <t>기계마감</t>
  </si>
  <si>
    <t>호표 9</t>
  </si>
  <si>
    <t>5D5613A48ADEC19F06F190C7D382BB</t>
  </si>
  <si>
    <t>010101035D5613A48ADEC19F06F190C7D382BB</t>
  </si>
  <si>
    <t>01010104  풋살장공사</t>
  </si>
  <si>
    <t>01010104</t>
  </si>
  <si>
    <t>풋살장배수파이프설치</t>
  </si>
  <si>
    <t>호표 10</t>
  </si>
  <si>
    <t>5D5763908B61413A06229337065CE6</t>
  </si>
  <si>
    <t>010101045D5763908B61413A06229337065CE6</t>
  </si>
  <si>
    <t>트러스구조물(견적)</t>
  </si>
  <si>
    <t>식</t>
  </si>
  <si>
    <t>5CE9737089466D8106369A67D00A259CF574D1</t>
  </si>
  <si>
    <t>010101045CE9737089466D8106369A67D00A259CF574D1</t>
  </si>
  <si>
    <t>풋살골대(견적)</t>
  </si>
  <si>
    <t>배송비포함, VAT별도</t>
  </si>
  <si>
    <t>5CE9737089466D8106369A67D00A259CF574DE</t>
  </si>
  <si>
    <t>010101045CE9737089466D8106369A67D00A259CF574DE</t>
  </si>
  <si>
    <t>01010105  철거공사</t>
  </si>
  <si>
    <t>01010105</t>
  </si>
  <si>
    <t>콘크리트컷팅</t>
  </si>
  <si>
    <t>바닥</t>
  </si>
  <si>
    <t>M</t>
  </si>
  <si>
    <t>호표 11</t>
  </si>
  <si>
    <t>5D5773FB88AFB46B06B8FEA742AE3F</t>
  </si>
  <si>
    <t>010101055D5773FB88AFB46B06B8FEA742AE3F</t>
  </si>
  <si>
    <t>포장철거(인력)</t>
  </si>
  <si>
    <t>무근100T+아스콘50T</t>
  </si>
  <si>
    <t>호표 12</t>
  </si>
  <si>
    <t>5D5773FB888C8CB906369547364FF9</t>
  </si>
  <si>
    <t>010101055D5773FB888C8CB906369547364FF9</t>
  </si>
  <si>
    <t>무근500T</t>
  </si>
  <si>
    <t>호표 13</t>
  </si>
  <si>
    <t>5D5773FB888C8CB906369547364FFA</t>
  </si>
  <si>
    <t>010101055D5773FB888C8CB906369547364FFA</t>
  </si>
  <si>
    <t>기존방수층 제거 및 바탕처리</t>
  </si>
  <si>
    <t>호표 14</t>
  </si>
  <si>
    <t>5D5773F883786D5E06B027877F9807</t>
  </si>
  <si>
    <t>010101055D5773F883786D5E06B027877F9807</t>
  </si>
  <si>
    <t>폐기물소운반</t>
  </si>
  <si>
    <t>인력소운반 L=30M</t>
  </si>
  <si>
    <t>산근 1</t>
  </si>
  <si>
    <t>5D5643DB845C73C406C6AF1725F1A3</t>
  </si>
  <si>
    <t>010101055D5643DB845C73C406C6AF1725F1A3</t>
  </si>
  <si>
    <t>폐기물상차</t>
  </si>
  <si>
    <t>인력</t>
  </si>
  <si>
    <t>산근 2</t>
  </si>
  <si>
    <t>5D5643DB845C73C406C6AF1725F36E</t>
  </si>
  <si>
    <t>010101055D5643DB845C73C406C6AF1725F36E</t>
  </si>
  <si>
    <t>01010106  운반비</t>
  </si>
  <si>
    <t>01010106</t>
  </si>
  <si>
    <t>운반비(트레일러 20ton+크레인 10ton)</t>
  </si>
  <si>
    <t>철근, L:20km</t>
  </si>
  <si>
    <t>산근 3</t>
  </si>
  <si>
    <t>5D5723798F677B9006CB3A876E1B9C</t>
  </si>
  <si>
    <t>010101065D5723798F677B9006CB3A876E1B9C</t>
  </si>
  <si>
    <t>01010201  가설공사</t>
  </si>
  <si>
    <t>건축공사 실습동보수</t>
    <phoneticPr fontId="1" type="noConversion"/>
  </si>
  <si>
    <t>01010201</t>
  </si>
  <si>
    <t>010102015D56730A868F32CD06512697187B2D</t>
  </si>
  <si>
    <t>01010202  콘크리트공사</t>
  </si>
  <si>
    <t>01010202</t>
  </si>
  <si>
    <t>콘크리트박스설치(사다리고정용)</t>
  </si>
  <si>
    <t>1200*300*300</t>
  </si>
  <si>
    <t>개소</t>
  </si>
  <si>
    <t>호표 15</t>
  </si>
  <si>
    <t>5D5623848B074B5B06D641678E85F0</t>
  </si>
  <si>
    <t>010102025D5623848B074B5B06D641678E85F0</t>
  </si>
  <si>
    <t>01010203  금속공사</t>
  </si>
  <si>
    <t>01010203</t>
  </si>
  <si>
    <t>스테인리스사다리</t>
  </si>
  <si>
    <t>600*4775, D50.8+38.1+25.8</t>
  </si>
  <si>
    <t>개</t>
  </si>
  <si>
    <t>호표 16</t>
  </si>
  <si>
    <t>5D56C38D80A988130645B93737E9F3</t>
  </si>
  <si>
    <t>010102035D56C38D80A988130645B93737E9F3</t>
  </si>
  <si>
    <t>사다리벽면고정판</t>
  </si>
  <si>
    <t>SST,L-100*100*10T+앵커Ø12.5*4EA</t>
  </si>
  <si>
    <t>호표 17</t>
  </si>
  <si>
    <t>5D56C38D80A988130645B93737E9F0</t>
  </si>
  <si>
    <t>010102035D56C38D80A988130645B93737E9F0</t>
  </si>
  <si>
    <t>SST드레인커버설치</t>
  </si>
  <si>
    <t>255*122*83</t>
  </si>
  <si>
    <t>호표 18</t>
  </si>
  <si>
    <t>5D56C38D80A988130645B93737E8EA</t>
  </si>
  <si>
    <t>010102035D56C38D80A988130645B93737E8EA</t>
  </si>
  <si>
    <t>01010204  골재비및운반비</t>
  </si>
  <si>
    <t>01010204</t>
  </si>
  <si>
    <t>시멘트</t>
  </si>
  <si>
    <t>40KG</t>
  </si>
  <si>
    <t>포</t>
  </si>
  <si>
    <t>5A79F3E58B6CE19B06244747D56284CD16109C</t>
  </si>
  <si>
    <t>010102045A79F3E58B6CE19B06244747D56284CD16109C</t>
  </si>
  <si>
    <t>모래</t>
  </si>
  <si>
    <t>모래, 도착도</t>
  </si>
  <si>
    <t>5A5D331F8B89E5FA06757CC7C55E59F754D211</t>
  </si>
  <si>
    <t>010102045A5D331F8B89E5FA06757CC7C55E59F754D211</t>
  </si>
  <si>
    <t>자갈</t>
  </si>
  <si>
    <t>자갈, 도착도, #57</t>
  </si>
  <si>
    <t>5A5D331F8B89E5E80604D667325103CF4D7F69</t>
  </si>
  <si>
    <t>010102045A5D331F8B89E5E80604D667325103CF4D7F69</t>
  </si>
  <si>
    <t>시멘트운반</t>
  </si>
  <si>
    <t>L:20km, 덤프 8ton</t>
  </si>
  <si>
    <t>산근 4</t>
  </si>
  <si>
    <t>5D5723798F1F57FA06DFE297EA959A</t>
  </si>
  <si>
    <t>010102045D5723798F1F57FA06DFE297EA959A</t>
  </si>
  <si>
    <t>01010301  가설공사</t>
  </si>
  <si>
    <t>건축공사 본관동보수</t>
    <phoneticPr fontId="1" type="noConversion"/>
  </si>
  <si>
    <t>01010301</t>
  </si>
  <si>
    <t>강관 조립말비계(이동식)설치 및 해체</t>
  </si>
  <si>
    <t>높이 4m, 3개월</t>
  </si>
  <si>
    <t>대</t>
  </si>
  <si>
    <t>호표 19</t>
  </si>
  <si>
    <t>5D56730F8E8C049006B1D387A47661</t>
  </si>
  <si>
    <t>010103015D56730F8E8C049006B1D387A47661</t>
  </si>
  <si>
    <t>시스템비계(발판2열) 10m 이하.</t>
  </si>
  <si>
    <t>3개월(재료비포함)</t>
  </si>
  <si>
    <t>호표 20</t>
  </si>
  <si>
    <t>5D56730F8E8C04900696827707BD81</t>
  </si>
  <si>
    <t>010103015D56730F8E8C04900696827707BD81</t>
  </si>
  <si>
    <t>시스템비계(발판2열) 10m 초과~20m 이하.</t>
  </si>
  <si>
    <t>호표 21</t>
  </si>
  <si>
    <t>5D56730F8E8C04900696827707BBD0</t>
  </si>
  <si>
    <t>010103015D56730F8E8C04900696827707BBD0</t>
  </si>
  <si>
    <t>010103015D56730A868F32CD06512697187B2D</t>
  </si>
  <si>
    <t>01010302  돌공사</t>
  </si>
  <si>
    <t>01010302</t>
  </si>
  <si>
    <t>모르타르 바름</t>
  </si>
  <si>
    <t>외벽, 30mm</t>
  </si>
  <si>
    <t>호표 22</t>
  </si>
  <si>
    <t>5D5613A48A86DD6A062CB347C0FAAE</t>
  </si>
  <si>
    <t>010103025D5613A48A86DD6A062CB347C0FAAE</t>
  </si>
  <si>
    <t>PF보드단열재(접착제붙이기 - 벽)</t>
  </si>
  <si>
    <t>고성능준불연심재페놀폼단열재 60MM</t>
  </si>
  <si>
    <t>호표 23</t>
  </si>
  <si>
    <t>5D56935F84D3D4EC06846CD7FAB09D</t>
  </si>
  <si>
    <t>010103025D56935F84D3D4EC06846CD7FAB09D</t>
  </si>
  <si>
    <t>화강석붙임(건식/앵커, 버너)</t>
  </si>
  <si>
    <t>벽, 거창석 30mm</t>
  </si>
  <si>
    <t>호표 24</t>
  </si>
  <si>
    <t>5D56B3AB8B03AE000606364765BEA7</t>
  </si>
  <si>
    <t>010103025D56B3AB8B03AE000606364765BEA7</t>
  </si>
  <si>
    <t>01010303  판넬공사</t>
  </si>
  <si>
    <t>01010303</t>
  </si>
  <si>
    <t>샌드위치(단열)페널</t>
  </si>
  <si>
    <t>샌드위치패널, 그라스울, 벽재, 50mm</t>
  </si>
  <si>
    <t>호표 25</t>
  </si>
  <si>
    <t>5D5693598255F96506E2E0874980CE</t>
  </si>
  <si>
    <t>010103035D5693598255F96506E2E0874980CE</t>
  </si>
  <si>
    <t>샌드위치패널, 그라스울, 지붕재, 50mm</t>
  </si>
  <si>
    <t>호표 26</t>
  </si>
  <si>
    <t>5D5693598255F96506E2E0874D7BB6</t>
  </si>
  <si>
    <t>010103035D5693598255F96506E2E0874D7BB6</t>
  </si>
  <si>
    <t>코너후레싱설치</t>
  </si>
  <si>
    <t>C/S W=300*0.5MM</t>
  </si>
  <si>
    <t>호표 27</t>
  </si>
  <si>
    <t>5D56D3F48E713030066C1A473DFA7D</t>
  </si>
  <si>
    <t>010103035D56D3F48E713030066C1A473DFA7D</t>
  </si>
  <si>
    <t>01010304  창호공사</t>
  </si>
  <si>
    <t>01010304</t>
  </si>
  <si>
    <t>알루미늄 갤러리</t>
  </si>
  <si>
    <t>불소코팅 2회, 후렘 포함, 2.0t&lt;현장설치도&gt;</t>
  </si>
  <si>
    <t>시공도</t>
  </si>
  <si>
    <t>5A79F3E58B0A74C806F55BE7AD809E903AD9B3</t>
  </si>
  <si>
    <t>010103045A79F3E58B0A74C806F55BE7AD809E903AD9B3</t>
  </si>
  <si>
    <t>창문틀 주위 충전</t>
  </si>
  <si>
    <t>발포우레탄 충전</t>
  </si>
  <si>
    <t>호표 28</t>
  </si>
  <si>
    <t>5D56A3448DC4122E0665882769D85E</t>
  </si>
  <si>
    <t>010103045D56A3448DC4122E0665882769D85E</t>
  </si>
  <si>
    <t>수밀코킹(실리콘)</t>
  </si>
  <si>
    <t>삼각, 10mm, 창호주위</t>
  </si>
  <si>
    <t>호표 29</t>
  </si>
  <si>
    <t>5D56E3DB83EE0DE0064ECC3729D76A</t>
  </si>
  <si>
    <t>010103045D56E3DB83EE0DE0064ECC3729D76A</t>
  </si>
  <si>
    <t>01010305  칠공사</t>
  </si>
  <si>
    <t>01010305</t>
  </si>
  <si>
    <t>바탕만들기+수성페인트 롤러칠</t>
  </si>
  <si>
    <t>외부, 3회, 1급, con'c·mortar면</t>
  </si>
  <si>
    <t>호표 30</t>
  </si>
  <si>
    <t>5D56837786A54D73066FB4C7A2FB7C</t>
  </si>
  <si>
    <t>010103055D56837786A54D73066FB4C7A2FB7C</t>
  </si>
  <si>
    <t>외부천장, 3회, 1급, con'c·mortar면</t>
  </si>
  <si>
    <t>호표 31</t>
  </si>
  <si>
    <t>5D56837786A54D7306785D575B83BA</t>
  </si>
  <si>
    <t>010103055D56837786A54D7306785D575B83BA</t>
  </si>
  <si>
    <t>내부, 2회, con'c·mortar면, 친환경</t>
  </si>
  <si>
    <t>호표 32</t>
  </si>
  <si>
    <t>5D56837786A54D73064CF61739E661</t>
  </si>
  <si>
    <t>010103055D56837786A54D73064CF61739E661</t>
  </si>
  <si>
    <t>바탕만들기+수성페인트 롤러칠+퍼티 및 연마</t>
  </si>
  <si>
    <t>내부천장, 2회, con'c·mortar면, 친환경</t>
  </si>
  <si>
    <t>호표 33</t>
  </si>
  <si>
    <t>5D56837786A54D73064C57D79ECB4D</t>
  </si>
  <si>
    <t>010103055D56837786A54D73064C57D79ECB4D</t>
  </si>
  <si>
    <t>기존벽체 균열보수</t>
  </si>
  <si>
    <t>0.1M/M2</t>
  </si>
  <si>
    <t>호표 34</t>
  </si>
  <si>
    <t>5D5683758BEA8538067F8807477D32</t>
  </si>
  <si>
    <t>010103055D5683758BEA8538067F8807477D32</t>
  </si>
  <si>
    <t>01010306  철거공사</t>
  </si>
  <si>
    <t>01010306</t>
  </si>
  <si>
    <t>샌드위치판넬 철거(벽)</t>
  </si>
  <si>
    <t>해체재 재사용 안 함</t>
  </si>
  <si>
    <t>호표 35</t>
  </si>
  <si>
    <t>5D5773FB88AFB46B0683EC47A9044B</t>
  </si>
  <si>
    <t>010103065D5773FB88AFB46B0683EC47A9044B</t>
  </si>
  <si>
    <t>샌드위치판넬 철거(지붕)</t>
  </si>
  <si>
    <t>호표 36</t>
  </si>
  <si>
    <t>5D5773FB88AFB46B0683EC47A87DF8</t>
  </si>
  <si>
    <t>010103065D5773FB88AFB46B0683EC47A87DF8</t>
  </si>
  <si>
    <t>단열재 철거(벽)</t>
  </si>
  <si>
    <t>T30</t>
  </si>
  <si>
    <t>호표 37</t>
  </si>
  <si>
    <t>5D5773FB88AFB44806A3B947F30B78</t>
  </si>
  <si>
    <t>010103065D5773FB88AFB44806A3B947F30B78</t>
  </si>
  <si>
    <t>화강석 철거</t>
  </si>
  <si>
    <t>판석</t>
  </si>
  <si>
    <t>호표 38</t>
  </si>
  <si>
    <t>5D5773FB8834AABC068EFBF7035EDC</t>
  </si>
  <si>
    <t>010103065D5773FB8834AABC068EFBF7035EDC</t>
  </si>
  <si>
    <t>창호철거(인력)</t>
  </si>
  <si>
    <t>알루미늄갤러리창</t>
  </si>
  <si>
    <t>호표 39</t>
  </si>
  <si>
    <t>5D5773FB8834BB110640DC27F8D283</t>
  </si>
  <si>
    <t>010103065D5773FB8834BB110640DC27F8D283</t>
  </si>
  <si>
    <t>010103065D5643DB845C73C406C6AF1725F1A3</t>
  </si>
  <si>
    <t>010103065D5643DB845C73C406C6AF1725F36E</t>
  </si>
  <si>
    <t>01010307  골재비및운반비</t>
  </si>
  <si>
    <t>01010307</t>
  </si>
  <si>
    <t>010103075A79F3E58B6CE19B06244747D56284CD16109C</t>
  </si>
  <si>
    <t>010103075A5D331F8B89E5FA06757CC7C55E59F754D211</t>
  </si>
  <si>
    <t>010103075D5723798F1F57FA06DFE297EA959A</t>
  </si>
  <si>
    <t>0102  토목공사</t>
  </si>
  <si>
    <t>0102</t>
  </si>
  <si>
    <t>토목공사</t>
  </si>
  <si>
    <t>(별도내역)</t>
  </si>
  <si>
    <t>5CE9737089466D8106369A67D00A259CF574D0</t>
  </si>
  <si>
    <t>01025CE9737089466D8106369A67D00A259CF574D0</t>
  </si>
  <si>
    <t>0103  관급자관급자재비</t>
  </si>
  <si>
    <t>0103</t>
  </si>
  <si>
    <t>인조잔디(식별번호:23955740)</t>
  </si>
  <si>
    <t>t35mm</t>
  </si>
  <si>
    <t>5A79E3DF86C89D0706E00497D7FBDC04375D5C</t>
  </si>
  <si>
    <t>01035A79E3DF86C89D0706E00497D7FBDC04375D5C</t>
  </si>
  <si>
    <t>금속제기타울타리(식별번호:25404948)</t>
  </si>
  <si>
    <t>W4000×H6000mm</t>
  </si>
  <si>
    <t>경간</t>
  </si>
  <si>
    <t>5A79E3DF86C89D0706E00497D7FBDC04375E63</t>
  </si>
  <si>
    <t>01035A79E3DF86C89D0706E00497D7FBDC04375E63</t>
  </si>
  <si>
    <t>메시형울타리(식별번호:25426359)</t>
  </si>
  <si>
    <t>W2000×H2000mm</t>
  </si>
  <si>
    <t>5A79E3DF86C89D0706E00497D7FBDC04375E60</t>
  </si>
  <si>
    <t>01035A79E3DF86C89D0706E00497D7FBDC04375E60</t>
  </si>
  <si>
    <t>소    계</t>
  </si>
  <si>
    <t>5CE8C30286F0AA45067FF4A7070E</t>
  </si>
  <si>
    <t>01035CE8C30286F0AA45067FF4A7070E</t>
  </si>
  <si>
    <t>조달수수료</t>
  </si>
  <si>
    <t>주재료비의 0.54%</t>
  </si>
  <si>
    <t>5C4833F386BD220B06B1D1474899001</t>
  </si>
  <si>
    <t>01035C4833F386BD220B06B1D1474899001</t>
  </si>
  <si>
    <t>단위조정</t>
  </si>
  <si>
    <t>5CE9737089466D8106369A67D00A259CF575FE</t>
  </si>
  <si>
    <t>01035CE9737089466D8106369A67D00A259CF575FE</t>
  </si>
  <si>
    <t>010401  건축공사폐기물</t>
  </si>
  <si>
    <t>건설폐기물처리비</t>
    <phoneticPr fontId="1" type="noConversion"/>
  </si>
  <si>
    <t>010401</t>
  </si>
  <si>
    <t>건설폐기물</t>
  </si>
  <si>
    <t>폐콘크리트</t>
  </si>
  <si>
    <t>호표 40</t>
  </si>
  <si>
    <t>5D56730A868F057606FE1E57C40487</t>
  </si>
  <si>
    <t>0104015D56730A868F057606FE1E57C40487</t>
  </si>
  <si>
    <t>폐아스팔트콘크리트(폐아스콘)</t>
  </si>
  <si>
    <t>호표 41</t>
  </si>
  <si>
    <t>5D56730A868F057606FE1E57C52A88</t>
  </si>
  <si>
    <t>0104015D56730A868F057606FE1E57C52A88</t>
  </si>
  <si>
    <t>건설(건축)폐자재</t>
  </si>
  <si>
    <t>호표 42</t>
  </si>
  <si>
    <t>5D56730A868F057606FE1E57C631FA</t>
  </si>
  <si>
    <t>0104015D56730A868F057606FE1E57C631FA</t>
  </si>
  <si>
    <t>혼합건설폐기물(폐보드,폐판넬+가연성 5%이하)</t>
  </si>
  <si>
    <t>호표 43</t>
  </si>
  <si>
    <t>5D56730A868F057606C2C5D7FDC07B</t>
  </si>
  <si>
    <t>0104015D56730A868F057606C2C5D7FDC07B</t>
  </si>
  <si>
    <t>폐합성수지</t>
  </si>
  <si>
    <t>호표 44</t>
  </si>
  <si>
    <t>5D56730A868F057606C2C5C7D4091B</t>
  </si>
  <si>
    <t>0104015D56730A868F057606C2C5C7D4091B</t>
  </si>
  <si>
    <t>건설폐재류 운반비</t>
  </si>
  <si>
    <t>15톤 덤프트럭, 30km</t>
  </si>
  <si>
    <t>호표 45</t>
  </si>
  <si>
    <t>5D56730A868F057606C2C5C7D40BC8</t>
  </si>
  <si>
    <t>0104015D56730A868F057606C2C5C7D40BC8</t>
  </si>
  <si>
    <t>010402  토목공사폐기물</t>
  </si>
  <si>
    <t>010402</t>
  </si>
  <si>
    <t>0104025D56730A868F057606FE1E57C40487</t>
  </si>
  <si>
    <t>0104025D56730A868F057606FE1E57C52A88</t>
  </si>
  <si>
    <t>0104025D56730A868F057606C2C5C7D40BC8</t>
  </si>
  <si>
    <t>건설폐재류 상차비</t>
  </si>
  <si>
    <t>15톤 덤프트럭</t>
  </si>
  <si>
    <t>호표 46</t>
  </si>
  <si>
    <t>5D56730A868F057606C2C5C7D40BCB</t>
  </si>
  <si>
    <t>0104025D56730A868F057606C2C5C7D40BCB</t>
  </si>
  <si>
    <t>0105  계량기이전공사</t>
  </si>
  <si>
    <t>0105</t>
  </si>
  <si>
    <t>계량기이전공사</t>
  </si>
  <si>
    <t>수도사업소신청</t>
  </si>
  <si>
    <t>5CE9737089466D8106369A67D00A259CF574D2</t>
  </si>
  <si>
    <t>01055CE9737089466D8106369A67D00A259CF574D2</t>
  </si>
  <si>
    <t>공 종 별 집 계 표</t>
  </si>
  <si>
    <t>상위공종</t>
  </si>
  <si>
    <t>공종소계</t>
  </si>
  <si>
    <t>원가계산서 연결금액</t>
  </si>
  <si>
    <t>01  2026년청소년수련관기능보강공사(금정청소년수련관)</t>
  </si>
  <si>
    <t>01</t>
  </si>
  <si>
    <t>&lt;</t>
  </si>
  <si>
    <t>0101  건축공사</t>
  </si>
  <si>
    <t>0101</t>
  </si>
  <si>
    <t>010101  풋살장설치</t>
  </si>
  <si>
    <t>010101</t>
  </si>
  <si>
    <t>010102  실습동보수</t>
  </si>
  <si>
    <t>010102</t>
  </si>
  <si>
    <t>010103  본관동보수</t>
  </si>
  <si>
    <t>010103</t>
  </si>
  <si>
    <t>7</t>
  </si>
  <si>
    <t>0104  건설폐기물처리비</t>
  </si>
  <si>
    <t>0104</t>
  </si>
  <si>
    <t>8</t>
  </si>
  <si>
    <t>A</t>
  </si>
  <si>
    <t>공 사 원 가 계 산 서</t>
  </si>
  <si>
    <t>공사명 : 2026년청소년수련관기능보강공사(금정청소년수련관)</t>
  </si>
  <si>
    <t>금액 : 원(￦0)</t>
    <phoneticPr fontId="1" type="noConversion"/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</si>
  <si>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</si>
  <si>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</si>
  <si>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</si>
  <si>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</si>
  <si>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</si>
  <si>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</si>
  <si>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</si>
  <si>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</si>
  <si>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</si>
  <si>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</si>
  <si>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</si>
  <si>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</si>
  <si>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</si>
  <si>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</si>
  <si>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</si>
  <si>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</si>
  <si>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</si>
  <si>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</si>
  <si>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</si>
  <si>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17.5%</t>
  </si>
  <si>
    <t>BS</t>
  </si>
  <si>
    <t>C2</t>
  </si>
  <si>
    <t>경        비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</si>
  <si>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</si>
  <si>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</si>
  <si>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</si>
  <si>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</si>
  <si>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</si>
  <si>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</si>
  <si>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</si>
  <si>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</si>
  <si>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</si>
  <si>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</si>
  <si>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</si>
  <si>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</si>
  <si>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</si>
  <si>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</si>
  <si>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</si>
  <si>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</si>
  <si>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</si>
  <si>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</si>
  <si>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(재료비+직접노무비) * 3.11%</t>
  </si>
  <si>
    <t>CB</t>
  </si>
  <si>
    <t>노인장기요양보험료</t>
  </si>
  <si>
    <t>건강보험료 * 13.14%</t>
  </si>
  <si>
    <t>CD</t>
  </si>
  <si>
    <t>석  면  분  담  금</t>
  </si>
  <si>
    <t>노무비 * 0.006%</t>
  </si>
  <si>
    <t>CC</t>
  </si>
  <si>
    <t>임 금 채 권 부담금</t>
  </si>
  <si>
    <t>노무비 * 0.09%</t>
  </si>
  <si>
    <t>CG</t>
  </si>
  <si>
    <t>기   타    경   비</t>
  </si>
  <si>
    <t>(재료비+노무비) * 5%</t>
  </si>
  <si>
    <t>CH</t>
  </si>
  <si>
    <t>환  경  보  전  비</t>
  </si>
  <si>
    <t>CK</t>
  </si>
  <si>
    <t>하도급지급보증수수료</t>
  </si>
  <si>
    <t>CL</t>
  </si>
  <si>
    <t>건설기계대여금지급보증서발급수수료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</si>
  <si>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</si>
  <si>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</si>
  <si>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</si>
  <si>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</si>
  <si>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</si>
  <si>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</si>
  <si>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</si>
  <si>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</si>
  <si>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</si>
  <si>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</si>
  <si>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건설폐기물처리비</t>
  </si>
  <si>
    <t>D5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</si>
  <si>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</si>
  <si>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</si>
  <si>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</si>
  <si>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</si>
  <si>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</si>
  <si>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</si>
  <si>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</si>
  <si>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DL</t>
  </si>
  <si>
    <t>관급자관급자재비</t>
  </si>
  <si>
    <t>S2</t>
  </si>
  <si>
    <t>총   공   사    비</t>
  </si>
  <si>
    <t>(재료비+직노+경비) * 0.5%</t>
    <phoneticPr fontId="1" type="noConversion"/>
  </si>
  <si>
    <t>(재료비+직노+경비) * 0.081%</t>
    <phoneticPr fontId="1" type="noConversion"/>
  </si>
  <si>
    <t>(재료비+직노+경비) * 0.07%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</si>
</sst>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#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/>
    <xf numFmtId="0" fontId="2" fillId="0" borderId="0">
      <alignment vertical="center"/>
    </xf>
    <xf numFmtId="0" fontId="4" fillId="0" borderId="0"/>
  </cellStyleXfs>
  <cellXfs count="27">
    <xf numFmtId="0" fontId="0" fillId="0" borderId="0" xfId="0">
      <alignment vertical="center"/>
    </xf>
    <xf numFmtId="0" fontId="0" fillId="0" borderId="1" xfId="0" quotePrefix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4" xfId="0" quotePrefix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0" fillId="0" borderId="0" xfId="0" quotePrefix="1">
      <alignment vertical="center"/>
    </xf>
    <xf numFmtId="0" fontId="5" fillId="0" borderId="0" xfId="0" quotePrefix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vertical="center" wrapText="1"/>
    </xf>
    <xf numFmtId="176" fontId="0" fillId="0" borderId="0" xfId="0" applyNumberFormat="1" applyAlignment="1">
      <alignment vertical="center"/>
    </xf>
    <xf numFmtId="176" fontId="0" fillId="0" borderId="0" xfId="0" applyNumberFormat="1">
      <alignment vertical="center"/>
    </xf>
    <xf numFmtId="0" fontId="2" fillId="0" borderId="4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distributed" vertical="center" wrapText="1"/>
    </xf>
    <xf numFmtId="0" fontId="3" fillId="0" borderId="4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4">
    <cellStyle name="쉼표 [0] 2 8" xfId="1"/>
    <cellStyle name="표준" xfId="0" builtinId="0"/>
    <cellStyle name="표준 2" xfId="2"/>
    <cellStyle name="표준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552;&#51221;&#52397;&#49548;&#45380;&#49688;&#47144;&#44288;%20&#44148;&#52629;&#44277;&#49324;%20&#45236;&#50669;&#4943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공종별집계표"/>
      <sheetName val="공종별내역서"/>
      <sheetName val="일위대가목록"/>
      <sheetName val="일위대가"/>
      <sheetName val="단가산출목록"/>
      <sheetName val="단가산출서"/>
      <sheetName val="단가대비표"/>
      <sheetName val=" 공사설정 "/>
      <sheetName val="Sheet1"/>
    </sheetNames>
    <sheetDataSet>
      <sheetData sheetId="0"/>
      <sheetData sheetId="1">
        <row r="5">
          <cell r="F5">
            <v>0</v>
          </cell>
          <cell r="H5">
            <v>0</v>
          </cell>
          <cell r="J5">
            <v>0</v>
          </cell>
        </row>
        <row r="28">
          <cell r="T28">
            <v>0</v>
          </cell>
        </row>
        <row r="29">
          <cell r="T29">
            <v>0</v>
          </cell>
        </row>
        <row r="32">
          <cell r="T32">
            <v>0</v>
          </cell>
        </row>
      </sheetData>
      <sheetData sheetId="2">
        <row r="27">
          <cell r="F27">
            <v>0</v>
          </cell>
          <cell r="H27">
            <v>0</v>
          </cell>
          <cell r="J27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75">
          <cell r="F75">
            <v>0</v>
          </cell>
          <cell r="H75">
            <v>0</v>
          </cell>
          <cell r="J75">
            <v>0</v>
          </cell>
        </row>
        <row r="99">
          <cell r="F99">
            <v>0</v>
          </cell>
          <cell r="H99">
            <v>0</v>
          </cell>
          <cell r="J99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47">
          <cell r="F147">
            <v>0</v>
          </cell>
          <cell r="H147">
            <v>0</v>
          </cell>
          <cell r="J147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219">
          <cell r="F219">
            <v>0</v>
          </cell>
          <cell r="H219">
            <v>0</v>
          </cell>
          <cell r="J219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</row>
        <row r="291">
          <cell r="F291">
            <v>0</v>
          </cell>
          <cell r="H291">
            <v>0</v>
          </cell>
          <cell r="J291">
            <v>0</v>
          </cell>
        </row>
        <row r="315">
          <cell r="F315">
            <v>0</v>
          </cell>
          <cell r="H315">
            <v>0</v>
          </cell>
          <cell r="J315">
            <v>0</v>
          </cell>
        </row>
        <row r="339">
          <cell r="F339">
            <v>0</v>
          </cell>
          <cell r="H339">
            <v>0</v>
          </cell>
          <cell r="J339">
            <v>0</v>
          </cell>
        </row>
        <row r="363">
          <cell r="F363">
            <v>0</v>
          </cell>
          <cell r="H363">
            <v>0</v>
          </cell>
          <cell r="J363">
            <v>0</v>
          </cell>
        </row>
        <row r="387">
          <cell r="F387">
            <v>0</v>
          </cell>
          <cell r="H387">
            <v>0</v>
          </cell>
          <cell r="J387">
            <v>0</v>
          </cell>
        </row>
        <row r="411">
          <cell r="F411">
            <v>0</v>
          </cell>
          <cell r="H411">
            <v>0</v>
          </cell>
          <cell r="J411">
            <v>0</v>
          </cell>
        </row>
        <row r="435">
          <cell r="F435">
            <v>0</v>
          </cell>
          <cell r="H435">
            <v>0</v>
          </cell>
          <cell r="J435">
            <v>0</v>
          </cell>
        </row>
        <row r="459">
          <cell r="F459">
            <v>0</v>
          </cell>
          <cell r="H459">
            <v>0</v>
          </cell>
          <cell r="J459">
            <v>0</v>
          </cell>
        </row>
        <row r="483">
          <cell r="F483">
            <v>0</v>
          </cell>
          <cell r="H483">
            <v>0</v>
          </cell>
          <cell r="J483">
            <v>0</v>
          </cell>
        </row>
        <row r="507">
          <cell r="F507">
            <v>0</v>
          </cell>
          <cell r="H507">
            <v>0</v>
          </cell>
          <cell r="J507">
            <v>0</v>
          </cell>
        </row>
        <row r="531">
          <cell r="F531">
            <v>0</v>
          </cell>
          <cell r="H531">
            <v>0</v>
          </cell>
          <cell r="J531">
            <v>0</v>
          </cell>
        </row>
      </sheetData>
      <sheetData sheetId="3">
        <row r="4">
          <cell r="E4">
            <v>0</v>
          </cell>
          <cell r="F4">
            <v>0</v>
          </cell>
          <cell r="G4">
            <v>0</v>
          </cell>
        </row>
        <row r="5">
          <cell r="E5">
            <v>0</v>
          </cell>
          <cell r="F5">
            <v>0</v>
          </cell>
          <cell r="G5">
            <v>0</v>
          </cell>
        </row>
        <row r="6">
          <cell r="E6">
            <v>0</v>
          </cell>
          <cell r="F6">
            <v>0</v>
          </cell>
          <cell r="G6">
            <v>0</v>
          </cell>
        </row>
        <row r="7">
          <cell r="E7">
            <v>0</v>
          </cell>
          <cell r="F7">
            <v>0</v>
          </cell>
          <cell r="G7">
            <v>0</v>
          </cell>
        </row>
        <row r="8">
          <cell r="E8">
            <v>0</v>
          </cell>
          <cell r="F8">
            <v>0</v>
          </cell>
          <cell r="G8">
            <v>0</v>
          </cell>
        </row>
        <row r="9">
          <cell r="E9">
            <v>0</v>
          </cell>
          <cell r="F9">
            <v>0</v>
          </cell>
          <cell r="G9">
            <v>0</v>
          </cell>
        </row>
        <row r="10">
          <cell r="E10">
            <v>0</v>
          </cell>
          <cell r="F10">
            <v>0</v>
          </cell>
          <cell r="G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</row>
        <row r="12">
          <cell r="E12">
            <v>0</v>
          </cell>
          <cell r="F12">
            <v>0</v>
          </cell>
          <cell r="G12">
            <v>0</v>
          </cell>
        </row>
        <row r="13">
          <cell r="E13">
            <v>0</v>
          </cell>
          <cell r="F13">
            <v>0</v>
          </cell>
          <cell r="G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</row>
        <row r="15">
          <cell r="E15">
            <v>0</v>
          </cell>
          <cell r="F15">
            <v>0</v>
          </cell>
          <cell r="G15">
            <v>0</v>
          </cell>
        </row>
        <row r="16">
          <cell r="E16">
            <v>0</v>
          </cell>
          <cell r="F16">
            <v>0</v>
          </cell>
          <cell r="G16">
            <v>0</v>
          </cell>
        </row>
        <row r="17">
          <cell r="E17">
            <v>0</v>
          </cell>
          <cell r="F17">
            <v>0</v>
          </cell>
          <cell r="G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</row>
        <row r="20">
          <cell r="E20">
            <v>0</v>
          </cell>
          <cell r="F20">
            <v>0</v>
          </cell>
          <cell r="G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</row>
      </sheetData>
      <sheetData sheetId="4" refreshError="1"/>
      <sheetData sheetId="5">
        <row r="4">
          <cell r="E4">
            <v>0</v>
          </cell>
          <cell r="F4">
            <v>0</v>
          </cell>
          <cell r="G4">
            <v>0</v>
          </cell>
        </row>
        <row r="5">
          <cell r="E5">
            <v>0</v>
          </cell>
          <cell r="F5">
            <v>0</v>
          </cell>
          <cell r="G5">
            <v>0</v>
          </cell>
        </row>
        <row r="6">
          <cell r="E6">
            <v>0</v>
          </cell>
          <cell r="F6">
            <v>0</v>
          </cell>
          <cell r="G6">
            <v>0</v>
          </cell>
        </row>
        <row r="7">
          <cell r="E7">
            <v>0</v>
          </cell>
          <cell r="F7">
            <v>0</v>
          </cell>
          <cell r="G7">
            <v>0</v>
          </cell>
        </row>
      </sheetData>
      <sheetData sheetId="6" refreshError="1"/>
      <sheetData sheetId="7">
        <row r="13">
          <cell r="O13">
            <v>0</v>
          </cell>
          <cell r="P13">
            <v>0</v>
          </cell>
          <cell r="V13">
            <v>0</v>
          </cell>
        </row>
        <row r="15">
          <cell r="O15">
            <v>0</v>
          </cell>
          <cell r="P15">
            <v>0</v>
          </cell>
          <cell r="V15">
            <v>0</v>
          </cell>
        </row>
        <row r="16">
          <cell r="O16">
            <v>0</v>
          </cell>
          <cell r="P16">
            <v>0</v>
          </cell>
          <cell r="V16">
            <v>0</v>
          </cell>
        </row>
        <row r="22">
          <cell r="O22">
            <v>0</v>
          </cell>
          <cell r="P22">
            <v>0</v>
          </cell>
          <cell r="V22">
            <v>0</v>
          </cell>
        </row>
        <row r="23">
          <cell r="O23">
            <v>0</v>
          </cell>
          <cell r="P23">
            <v>0</v>
          </cell>
          <cell r="V23">
            <v>0</v>
          </cell>
        </row>
        <row r="25">
          <cell r="O25">
            <v>0</v>
          </cell>
          <cell r="P25">
            <v>0</v>
          </cell>
          <cell r="V25">
            <v>0</v>
          </cell>
        </row>
        <row r="26">
          <cell r="O26">
            <v>0</v>
          </cell>
          <cell r="P26">
            <v>0</v>
          </cell>
          <cell r="V26">
            <v>0</v>
          </cell>
        </row>
        <row r="28">
          <cell r="O28">
            <v>0</v>
          </cell>
          <cell r="P28">
            <v>0</v>
          </cell>
          <cell r="V28">
            <v>0</v>
          </cell>
        </row>
        <row r="35">
          <cell r="O35">
            <v>0</v>
          </cell>
          <cell r="P35">
            <v>0</v>
          </cell>
          <cell r="V35">
            <v>0</v>
          </cell>
        </row>
        <row r="71">
          <cell r="O71">
            <v>0</v>
          </cell>
          <cell r="P71">
            <v>0</v>
          </cell>
          <cell r="V71">
            <v>0</v>
          </cell>
        </row>
        <row r="73">
          <cell r="O73">
            <v>0</v>
          </cell>
          <cell r="P73">
            <v>0</v>
          </cell>
          <cell r="V73">
            <v>0</v>
          </cell>
        </row>
        <row r="74">
          <cell r="O74">
            <v>0</v>
          </cell>
          <cell r="P74">
            <v>0</v>
          </cell>
          <cell r="V74">
            <v>0</v>
          </cell>
        </row>
        <row r="116">
          <cell r="O116">
            <v>0</v>
          </cell>
          <cell r="P116">
            <v>0</v>
          </cell>
          <cell r="V116">
            <v>0</v>
          </cell>
        </row>
        <row r="117">
          <cell r="O117">
            <v>0</v>
          </cell>
          <cell r="P117">
            <v>0</v>
          </cell>
          <cell r="V117">
            <v>0</v>
          </cell>
        </row>
        <row r="118">
          <cell r="O118">
            <v>0</v>
          </cell>
          <cell r="P118">
            <v>0</v>
          </cell>
          <cell r="V118">
            <v>0</v>
          </cell>
        </row>
        <row r="119">
          <cell r="O119">
            <v>0</v>
          </cell>
          <cell r="P119">
            <v>0</v>
          </cell>
          <cell r="V119">
            <v>0</v>
          </cell>
        </row>
        <row r="120">
          <cell r="O120">
            <v>0</v>
          </cell>
          <cell r="P120">
            <v>0</v>
          </cell>
          <cell r="V120">
            <v>0</v>
          </cell>
        </row>
        <row r="121">
          <cell r="O121">
            <v>0</v>
          </cell>
          <cell r="P121">
            <v>0</v>
          </cell>
          <cell r="V121">
            <v>0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tabSelected="1" topLeftCell="B16" workbookViewId="0">
      <selection activeCell="F33" sqref="F33"/>
    </sheetView>
  </sheetViews>
  <sheetFormatPr defaultRowHeight="17.399999999999999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60.59765625" customWidth="1"/>
    <col min="7" max="7" width="30.59765625" customWidth="1"/>
  </cols>
  <sheetData>
    <row r="1" spans="1:7" ht="24" customHeight="1">
      <c r="B1" s="18" t="s">
        <v>454</v>
      </c>
      <c r="C1" s="18"/>
      <c r="D1" s="18"/>
      <c r="E1" s="18"/>
      <c r="F1" s="18"/>
      <c r="G1" s="18"/>
    </row>
    <row r="2" spans="1:7" ht="21.9" customHeight="1">
      <c r="B2" s="19" t="s">
        <v>455</v>
      </c>
      <c r="C2" s="19"/>
      <c r="D2" s="19"/>
      <c r="E2" s="19"/>
      <c r="F2" s="20" t="s">
        <v>456</v>
      </c>
      <c r="G2" s="21"/>
    </row>
    <row r="3" spans="1:7" ht="21.9" customHeight="1">
      <c r="B3" s="22" t="s">
        <v>457</v>
      </c>
      <c r="C3" s="22"/>
      <c r="D3" s="22"/>
      <c r="E3" s="17" t="s">
        <v>458</v>
      </c>
      <c r="F3" s="17" t="s">
        <v>459</v>
      </c>
      <c r="G3" s="17" t="s">
        <v>460</v>
      </c>
    </row>
    <row r="4" spans="1:7" ht="21.9" customHeight="1">
      <c r="A4" s="10" t="s">
        <v>461</v>
      </c>
      <c r="B4" s="23" t="s">
        <v>462</v>
      </c>
      <c r="C4" s="23" t="s">
        <v>463</v>
      </c>
      <c r="D4" s="17" t="s">
        <v>464</v>
      </c>
      <c r="E4" s="7">
        <f>TRUNC([1]공종별집계표!F5, 0)</f>
        <v>0</v>
      </c>
      <c r="F4" s="14" t="s">
        <v>55</v>
      </c>
      <c r="G4" s="14" t="s">
        <v>55</v>
      </c>
    </row>
    <row r="5" spans="1:7" ht="21.9" customHeight="1">
      <c r="A5" s="10" t="s">
        <v>465</v>
      </c>
      <c r="B5" s="23"/>
      <c r="C5" s="23"/>
      <c r="D5" s="17" t="s">
        <v>466</v>
      </c>
      <c r="E5" s="7">
        <v>0</v>
      </c>
      <c r="F5" s="14" t="s">
        <v>55</v>
      </c>
      <c r="G5" s="14" t="s">
        <v>55</v>
      </c>
    </row>
    <row r="6" spans="1:7" ht="21.9" customHeight="1">
      <c r="A6" s="10" t="s">
        <v>467</v>
      </c>
      <c r="B6" s="23"/>
      <c r="C6" s="23"/>
      <c r="D6" s="17" t="s">
        <v>468</v>
      </c>
      <c r="E6" s="7">
        <v>0</v>
      </c>
      <c r="F6" s="14" t="s">
        <v>55</v>
      </c>
      <c r="G6" s="14" t="s">
        <v>55</v>
      </c>
    </row>
    <row r="7" spans="1:7" ht="21.9" customHeight="1">
      <c r="A7" s="10" t="s">
        <v>469</v>
      </c>
      <c r="B7" s="23"/>
      <c r="C7" s="23"/>
      <c r="D7" s="17" t="s">
        <v>470</v>
      </c>
      <c r="E7" s="7">
        <f>TRUNC(E4+E5-E6, 0)</f>
        <v>0</v>
      </c>
      <c r="F7" s="14" t="s">
        <v>55</v>
      </c>
      <c r="G7" s="14" t="s">
        <v>55</v>
      </c>
    </row>
    <row r="8" spans="1:7" ht="21.9" customHeight="1">
      <c r="A8" s="10" t="s">
        <v>471</v>
      </c>
      <c r="B8" s="23"/>
      <c r="C8" s="23" t="s">
        <v>472</v>
      </c>
      <c r="D8" s="17" t="s">
        <v>473</v>
      </c>
      <c r="E8" s="7">
        <f>TRUNC([1]공종별집계표!H5, 0)</f>
        <v>0</v>
      </c>
      <c r="F8" s="14" t="s">
        <v>55</v>
      </c>
      <c r="G8" s="14" t="s">
        <v>55</v>
      </c>
    </row>
    <row r="9" spans="1:7" ht="21.9" customHeight="1">
      <c r="A9" s="10" t="s">
        <v>474</v>
      </c>
      <c r="B9" s="23"/>
      <c r="C9" s="23"/>
      <c r="D9" s="17" t="s">
        <v>475</v>
      </c>
      <c r="E9" s="7">
        <f>TRUNC(E8*0.175, 0)</f>
        <v>0</v>
      </c>
      <c r="F9" s="14" t="s">
        <v>476</v>
      </c>
      <c r="G9" s="14" t="s">
        <v>55</v>
      </c>
    </row>
    <row r="10" spans="1:7" ht="21.9" customHeight="1">
      <c r="A10" s="10" t="s">
        <v>477</v>
      </c>
      <c r="B10" s="23"/>
      <c r="C10" s="23"/>
      <c r="D10" s="17" t="s">
        <v>470</v>
      </c>
      <c r="E10" s="7">
        <f>TRUNC(E8+E9, 0)</f>
        <v>0</v>
      </c>
      <c r="F10" s="14" t="s">
        <v>55</v>
      </c>
      <c r="G10" s="14" t="s">
        <v>55</v>
      </c>
    </row>
    <row r="11" spans="1:7" ht="21.9" customHeight="1">
      <c r="A11" s="10" t="s">
        <v>478</v>
      </c>
      <c r="B11" s="23"/>
      <c r="C11" s="23" t="s">
        <v>479</v>
      </c>
      <c r="D11" s="17" t="s">
        <v>480</v>
      </c>
      <c r="E11" s="7">
        <f>TRUNC([1]공종별집계표!J5, 0)</f>
        <v>0</v>
      </c>
      <c r="F11" s="14" t="s">
        <v>55</v>
      </c>
      <c r="G11" s="14" t="s">
        <v>55</v>
      </c>
    </row>
    <row r="12" spans="1:7" ht="21.9" customHeight="1">
      <c r="A12" s="10" t="s">
        <v>481</v>
      </c>
      <c r="B12" s="23"/>
      <c r="C12" s="23"/>
      <c r="D12" s="17" t="s">
        <v>482</v>
      </c>
      <c r="E12" s="7">
        <f>TRUNC(E10*0.0356, 0)</f>
        <v>0</v>
      </c>
      <c r="F12" s="14" t="s">
        <v>483</v>
      </c>
      <c r="G12" s="14" t="s">
        <v>55</v>
      </c>
    </row>
    <row r="13" spans="1:7" ht="21.9" customHeight="1">
      <c r="A13" s="10" t="s">
        <v>484</v>
      </c>
      <c r="B13" s="23"/>
      <c r="C13" s="23"/>
      <c r="D13" s="17" t="s">
        <v>485</v>
      </c>
      <c r="E13" s="7">
        <f>TRUNC(E10*0.0101, 0)</f>
        <v>0</v>
      </c>
      <c r="F13" s="14" t="s">
        <v>486</v>
      </c>
      <c r="G13" s="14" t="s">
        <v>55</v>
      </c>
    </row>
    <row r="14" spans="1:7" ht="21.9" customHeight="1">
      <c r="A14" s="10" t="s">
        <v>487</v>
      </c>
      <c r="B14" s="23"/>
      <c r="C14" s="23"/>
      <c r="D14" s="17" t="s">
        <v>488</v>
      </c>
      <c r="E14" s="7">
        <f>TRUNC(E8*0.03595, 0)</f>
        <v>0</v>
      </c>
      <c r="F14" s="14" t="s">
        <v>489</v>
      </c>
      <c r="G14" s="14" t="s">
        <v>55</v>
      </c>
    </row>
    <row r="15" spans="1:7" ht="21.9" customHeight="1">
      <c r="A15" s="10" t="s">
        <v>490</v>
      </c>
      <c r="B15" s="23"/>
      <c r="C15" s="23"/>
      <c r="D15" s="17" t="s">
        <v>491</v>
      </c>
      <c r="E15" s="7">
        <f>TRUNC(E8*0.0475, 0)</f>
        <v>0</v>
      </c>
      <c r="F15" s="14" t="s">
        <v>492</v>
      </c>
      <c r="G15" s="14" t="s">
        <v>55</v>
      </c>
    </row>
    <row r="16" spans="1:7" ht="21.9" customHeight="1">
      <c r="A16" s="10" t="s">
        <v>493</v>
      </c>
      <c r="B16" s="23"/>
      <c r="C16" s="23"/>
      <c r="D16" s="17" t="s">
        <v>494</v>
      </c>
      <c r="E16" s="7">
        <f>TRUNC(E8*0.023, 0)</f>
        <v>0</v>
      </c>
      <c r="F16" s="14" t="s">
        <v>495</v>
      </c>
      <c r="G16" s="14" t="s">
        <v>55</v>
      </c>
    </row>
    <row r="17" spans="1:7" ht="21.9" customHeight="1">
      <c r="A17" s="10" t="s">
        <v>496</v>
      </c>
      <c r="B17" s="23"/>
      <c r="C17" s="23"/>
      <c r="D17" s="17" t="s">
        <v>497</v>
      </c>
      <c r="E17" s="7">
        <f>TRUNC((E7+E8)*0.0311, 0)</f>
        <v>0</v>
      </c>
      <c r="F17" s="14" t="s">
        <v>498</v>
      </c>
      <c r="G17" s="14" t="s">
        <v>55</v>
      </c>
    </row>
    <row r="18" spans="1:7" ht="21.9" customHeight="1">
      <c r="A18" s="10" t="s">
        <v>499</v>
      </c>
      <c r="B18" s="23"/>
      <c r="C18" s="23"/>
      <c r="D18" s="17" t="s">
        <v>500</v>
      </c>
      <c r="E18" s="7">
        <f>TRUNC(E14*0.1314, 0)</f>
        <v>0</v>
      </c>
      <c r="F18" s="14" t="s">
        <v>501</v>
      </c>
      <c r="G18" s="14" t="s">
        <v>55</v>
      </c>
    </row>
    <row r="19" spans="1:7" ht="21.9" customHeight="1">
      <c r="A19" s="10" t="s">
        <v>502</v>
      </c>
      <c r="B19" s="23"/>
      <c r="C19" s="23"/>
      <c r="D19" s="17" t="s">
        <v>503</v>
      </c>
      <c r="E19" s="7">
        <f>TRUNC(E10*0.00006, 0)</f>
        <v>0</v>
      </c>
      <c r="F19" s="14" t="s">
        <v>504</v>
      </c>
      <c r="G19" s="14" t="s">
        <v>55</v>
      </c>
    </row>
    <row r="20" spans="1:7" ht="21.9" customHeight="1">
      <c r="A20" s="10" t="s">
        <v>505</v>
      </c>
      <c r="B20" s="23"/>
      <c r="C20" s="23"/>
      <c r="D20" s="17" t="s">
        <v>506</v>
      </c>
      <c r="E20" s="7">
        <f>TRUNC(E10*0.0009, 0)</f>
        <v>0</v>
      </c>
      <c r="F20" s="14" t="s">
        <v>507</v>
      </c>
      <c r="G20" s="14" t="s">
        <v>55</v>
      </c>
    </row>
    <row r="21" spans="1:7" ht="21.9" customHeight="1">
      <c r="A21" s="10" t="s">
        <v>508</v>
      </c>
      <c r="B21" s="23"/>
      <c r="C21" s="23"/>
      <c r="D21" s="17" t="s">
        <v>509</v>
      </c>
      <c r="E21" s="7">
        <f>TRUNC((E7+E10)*0.05, 0)</f>
        <v>0</v>
      </c>
      <c r="F21" s="14" t="s">
        <v>510</v>
      </c>
      <c r="G21" s="14" t="s">
        <v>55</v>
      </c>
    </row>
    <row r="22" spans="1:7" ht="21.9" customHeight="1">
      <c r="A22" s="10" t="s">
        <v>511</v>
      </c>
      <c r="B22" s="23"/>
      <c r="C22" s="23"/>
      <c r="D22" s="17" t="s">
        <v>512</v>
      </c>
      <c r="E22" s="7">
        <f>TRUNC((E7+E8+E11)*0.005, 0)</f>
        <v>0</v>
      </c>
      <c r="F22" s="14" t="s">
        <v>540</v>
      </c>
      <c r="G22" s="14"/>
    </row>
    <row r="23" spans="1:7" ht="21.9" customHeight="1">
      <c r="A23" s="10" t="s">
        <v>513</v>
      </c>
      <c r="B23" s="23"/>
      <c r="C23" s="23"/>
      <c r="D23" s="17" t="s">
        <v>514</v>
      </c>
      <c r="E23" s="7">
        <f>TRUNC((E7+E8+E11)*0.00081, 0)</f>
        <v>0</v>
      </c>
      <c r="F23" s="14" t="s">
        <v>541</v>
      </c>
      <c r="G23" s="14"/>
    </row>
    <row r="24" spans="1:7" ht="21.9" customHeight="1">
      <c r="A24" s="10" t="s">
        <v>515</v>
      </c>
      <c r="B24" s="23"/>
      <c r="C24" s="23"/>
      <c r="D24" s="17" t="s">
        <v>516</v>
      </c>
      <c r="E24" s="7">
        <f>TRUNC((E7+E8+E11)*0.0007, 0)</f>
        <v>0</v>
      </c>
      <c r="F24" s="14" t="s">
        <v>542</v>
      </c>
      <c r="G24" s="14"/>
    </row>
    <row r="25" spans="1:7" ht="21.9" customHeight="1">
      <c r="A25" s="10" t="s">
        <v>517</v>
      </c>
      <c r="B25" s="23"/>
      <c r="C25" s="23"/>
      <c r="D25" s="17" t="s">
        <v>470</v>
      </c>
      <c r="E25" s="7">
        <f>TRUNC(E11+E12+E13+E14+E15+E16+E17+E18+E20+E19+E21+E22+E23+E24, 0)</f>
        <v>0</v>
      </c>
      <c r="F25" s="14" t="s">
        <v>55</v>
      </c>
      <c r="G25" s="14" t="s">
        <v>55</v>
      </c>
    </row>
    <row r="26" spans="1:7" ht="21.9" customHeight="1">
      <c r="A26" s="10" t="s">
        <v>518</v>
      </c>
      <c r="B26" s="22" t="s">
        <v>519</v>
      </c>
      <c r="C26" s="22"/>
      <c r="D26" s="22"/>
      <c r="E26" s="7">
        <f>TRUNC(E7+E10+E25, 0)</f>
        <v>0</v>
      </c>
      <c r="F26" s="14" t="s">
        <v>55</v>
      </c>
      <c r="G26" s="14" t="s">
        <v>55</v>
      </c>
    </row>
    <row r="27" spans="1:7" ht="21.9" customHeight="1">
      <c r="A27" s="10" t="s">
        <v>520</v>
      </c>
      <c r="B27" s="22" t="s">
        <v>521</v>
      </c>
      <c r="C27" s="22"/>
      <c r="D27" s="22"/>
      <c r="E27" s="7">
        <f>TRUNC(E26*0.08, 0)</f>
        <v>0</v>
      </c>
      <c r="F27" s="14" t="s">
        <v>522</v>
      </c>
      <c r="G27" s="14" t="s">
        <v>55</v>
      </c>
    </row>
    <row r="28" spans="1:7" ht="21.9" customHeight="1">
      <c r="A28" s="10" t="s">
        <v>523</v>
      </c>
      <c r="B28" s="22" t="s">
        <v>524</v>
      </c>
      <c r="C28" s="22"/>
      <c r="D28" s="22"/>
      <c r="E28" s="7">
        <f>TRUNC((E10+E25+E27)*0.15-0, 0)</f>
        <v>0</v>
      </c>
      <c r="F28" s="14" t="s">
        <v>525</v>
      </c>
      <c r="G28" s="14" t="s">
        <v>55</v>
      </c>
    </row>
    <row r="29" spans="1:7" ht="21.9" customHeight="1">
      <c r="A29" s="10" t="s">
        <v>526</v>
      </c>
      <c r="B29" s="22" t="s">
        <v>527</v>
      </c>
      <c r="C29" s="22"/>
      <c r="D29" s="22"/>
      <c r="E29" s="7">
        <f>TRUNC([1]공종별집계표!T29, 0)</f>
        <v>0</v>
      </c>
      <c r="F29" s="14" t="s">
        <v>55</v>
      </c>
      <c r="G29" s="14" t="s">
        <v>55</v>
      </c>
    </row>
    <row r="30" spans="1:7" ht="21.9" customHeight="1">
      <c r="A30" s="10" t="s">
        <v>528</v>
      </c>
      <c r="B30" s="22" t="s">
        <v>430</v>
      </c>
      <c r="C30" s="22"/>
      <c r="D30" s="22"/>
      <c r="E30" s="7">
        <f>TRUNC([1]공종별집계표!T32, 0)</f>
        <v>0</v>
      </c>
      <c r="F30" s="14" t="s">
        <v>55</v>
      </c>
      <c r="G30" s="14" t="s">
        <v>431</v>
      </c>
    </row>
    <row r="31" spans="1:7" ht="21.9" customHeight="1">
      <c r="A31" s="10" t="s">
        <v>529</v>
      </c>
      <c r="B31" s="22" t="s">
        <v>530</v>
      </c>
      <c r="C31" s="22"/>
      <c r="D31" s="22"/>
      <c r="E31" s="7">
        <f>TRUNC(INT((E26+E27+E28+E29+E30)/10000)*10000, 0)</f>
        <v>0</v>
      </c>
      <c r="F31" s="14" t="s">
        <v>55</v>
      </c>
      <c r="G31" s="14" t="s">
        <v>55</v>
      </c>
    </row>
    <row r="32" spans="1:7" ht="21.9" customHeight="1">
      <c r="A32" s="10" t="s">
        <v>531</v>
      </c>
      <c r="B32" s="22" t="s">
        <v>532</v>
      </c>
      <c r="C32" s="22"/>
      <c r="D32" s="22"/>
      <c r="E32" s="7">
        <f>TRUNC(E31*0.1, 0)</f>
        <v>0</v>
      </c>
      <c r="F32" s="14" t="s">
        <v>533</v>
      </c>
      <c r="G32" s="14" t="s">
        <v>55</v>
      </c>
    </row>
    <row r="33" spans="1:7" ht="21.9" customHeight="1">
      <c r="A33" s="10" t="s">
        <v>534</v>
      </c>
      <c r="B33" s="22" t="s">
        <v>535</v>
      </c>
      <c r="C33" s="22"/>
      <c r="D33" s="22"/>
      <c r="E33" s="7">
        <f>TRUNC(E31+E32, 0)</f>
        <v>0</v>
      </c>
      <c r="F33" s="14" t="s">
        <v>55</v>
      </c>
      <c r="G33" s="14" t="s">
        <v>55</v>
      </c>
    </row>
    <row r="34" spans="1:7" ht="21.9" customHeight="1">
      <c r="A34" s="10" t="s">
        <v>536</v>
      </c>
      <c r="B34" s="22" t="s">
        <v>537</v>
      </c>
      <c r="C34" s="22"/>
      <c r="D34" s="22"/>
      <c r="E34" s="7">
        <f>TRUNC([1]공종별집계표!T28, 0)</f>
        <v>0</v>
      </c>
      <c r="F34" s="14" t="s">
        <v>55</v>
      </c>
      <c r="G34" s="14" t="s">
        <v>55</v>
      </c>
    </row>
    <row r="35" spans="1:7" ht="21.9" customHeight="1">
      <c r="A35" s="10" t="s">
        <v>538</v>
      </c>
      <c r="B35" s="22" t="s">
        <v>539</v>
      </c>
      <c r="C35" s="22"/>
      <c r="D35" s="22"/>
      <c r="E35" s="7">
        <f>TRUNC(E33+0+E34, 0)</f>
        <v>0</v>
      </c>
      <c r="F35" s="14" t="s">
        <v>55</v>
      </c>
      <c r="G35" s="14" t="s">
        <v>55</v>
      </c>
    </row>
  </sheetData>
  <mergeCells count="18">
    <mergeCell ref="B32:D32"/>
    <mergeCell ref="B33:D33"/>
    <mergeCell ref="B34:D34"/>
    <mergeCell ref="B35:D35"/>
    <mergeCell ref="B26:D26"/>
    <mergeCell ref="B27:D27"/>
    <mergeCell ref="B28:D28"/>
    <mergeCell ref="B29:D29"/>
    <mergeCell ref="B30:D30"/>
    <mergeCell ref="B31:D31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ageMargins left="0.78740157480314954" right="0" top="0.39370078740157477" bottom="0.39370078740157477" header="0" footer="0"/>
  <pageSetup paperSize="9" scale="78" fitToHeight="0" orientation="landscape" verticalDpi="196" copies="2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8"/>
  <sheetViews>
    <sheetView topLeftCell="A25" workbookViewId="0">
      <selection activeCell="E5" sqref="E5"/>
    </sheetView>
  </sheetViews>
  <sheetFormatPr defaultRowHeight="17.399999999999999"/>
  <cols>
    <col min="1" max="1" width="40.59765625" customWidth="1"/>
    <col min="2" max="2" width="20.59765625" customWidth="1"/>
    <col min="3" max="4" width="4.59765625" customWidth="1"/>
    <col min="5" max="12" width="13.59765625" customWidth="1"/>
    <col min="13" max="13" width="12.59765625" customWidth="1"/>
    <col min="14" max="16" width="2.59765625" hidden="1" customWidth="1"/>
    <col min="17" max="19" width="1.59765625" hidden="1" customWidth="1"/>
    <col min="20" max="20" width="18.59765625" hidden="1" customWidth="1"/>
  </cols>
  <sheetData>
    <row r="1" spans="1:20" ht="30" customHeight="1">
      <c r="A1" s="11" t="s">
        <v>434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20" ht="30" customHeight="1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1:20" ht="30" customHeight="1">
      <c r="A3" s="24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4"/>
      <c r="G3" s="24" t="s">
        <v>6</v>
      </c>
      <c r="H3" s="24"/>
      <c r="I3" s="24" t="s">
        <v>7</v>
      </c>
      <c r="J3" s="24"/>
      <c r="K3" s="24" t="s">
        <v>8</v>
      </c>
      <c r="L3" s="24"/>
      <c r="M3" s="24" t="s">
        <v>9</v>
      </c>
      <c r="N3" s="26" t="s">
        <v>13</v>
      </c>
      <c r="O3" s="26" t="s">
        <v>11</v>
      </c>
      <c r="P3" s="26" t="s">
        <v>435</v>
      </c>
      <c r="Q3" s="26" t="s">
        <v>41</v>
      </c>
      <c r="R3" s="26" t="s">
        <v>42</v>
      </c>
      <c r="S3" s="26" t="s">
        <v>436</v>
      </c>
      <c r="T3" s="26" t="s">
        <v>437</v>
      </c>
    </row>
    <row r="4" spans="1:20" ht="30" customHeight="1">
      <c r="A4" s="25"/>
      <c r="B4" s="25"/>
      <c r="C4" s="25"/>
      <c r="D4" s="25"/>
      <c r="E4" s="13" t="s">
        <v>45</v>
      </c>
      <c r="F4" s="13" t="s">
        <v>46</v>
      </c>
      <c r="G4" s="13" t="s">
        <v>45</v>
      </c>
      <c r="H4" s="13" t="s">
        <v>46</v>
      </c>
      <c r="I4" s="13" t="s">
        <v>45</v>
      </c>
      <c r="J4" s="13" t="s">
        <v>46</v>
      </c>
      <c r="K4" s="13" t="s">
        <v>45</v>
      </c>
      <c r="L4" s="13" t="s">
        <v>46</v>
      </c>
      <c r="M4" s="25"/>
      <c r="N4" s="26"/>
      <c r="O4" s="26"/>
      <c r="P4" s="26"/>
      <c r="Q4" s="26"/>
      <c r="R4" s="26"/>
      <c r="S4" s="26"/>
      <c r="T4" s="26"/>
    </row>
    <row r="5" spans="1:20" ht="30" customHeight="1">
      <c r="A5" s="14" t="s">
        <v>438</v>
      </c>
      <c r="B5" s="14" t="s">
        <v>55</v>
      </c>
      <c r="C5" s="14" t="s">
        <v>55</v>
      </c>
      <c r="D5" s="6">
        <v>1</v>
      </c>
      <c r="E5" s="7">
        <f>F6+F27</f>
        <v>0</v>
      </c>
      <c r="F5" s="7">
        <f t="shared" ref="F5:F32" si="0">E5*D5</f>
        <v>0</v>
      </c>
      <c r="G5" s="7">
        <f>H6+H27</f>
        <v>0</v>
      </c>
      <c r="H5" s="7">
        <f t="shared" ref="H5:H32" si="1">G5*D5</f>
        <v>0</v>
      </c>
      <c r="I5" s="7">
        <f>J6+J27</f>
        <v>0</v>
      </c>
      <c r="J5" s="7">
        <f t="shared" ref="J5:J32" si="2">I5*D5</f>
        <v>0</v>
      </c>
      <c r="K5" s="7">
        <f t="shared" ref="K5:L32" si="3">E5+G5+I5</f>
        <v>0</v>
      </c>
      <c r="L5" s="7">
        <f t="shared" si="3"/>
        <v>0</v>
      </c>
      <c r="M5" s="14" t="s">
        <v>55</v>
      </c>
      <c r="N5" s="9" t="s">
        <v>439</v>
      </c>
      <c r="O5" s="9" t="s">
        <v>55</v>
      </c>
      <c r="P5" s="9" t="s">
        <v>55</v>
      </c>
      <c r="Q5" s="9" t="s">
        <v>55</v>
      </c>
      <c r="R5" s="8">
        <v>1</v>
      </c>
      <c r="S5" s="9" t="s">
        <v>440</v>
      </c>
      <c r="T5" s="15"/>
    </row>
    <row r="6" spans="1:20" ht="30" customHeight="1">
      <c r="A6" s="14" t="s">
        <v>441</v>
      </c>
      <c r="B6" s="14" t="s">
        <v>55</v>
      </c>
      <c r="C6" s="14" t="s">
        <v>55</v>
      </c>
      <c r="D6" s="6">
        <v>1</v>
      </c>
      <c r="E6" s="7">
        <f>F7+F14+F19</f>
        <v>0</v>
      </c>
      <c r="F6" s="7">
        <f t="shared" si="0"/>
        <v>0</v>
      </c>
      <c r="G6" s="7">
        <f>H7+H14+H19</f>
        <v>0</v>
      </c>
      <c r="H6" s="7">
        <f t="shared" si="1"/>
        <v>0</v>
      </c>
      <c r="I6" s="7">
        <f>J7+J14+J19</f>
        <v>0</v>
      </c>
      <c r="J6" s="7">
        <f t="shared" si="2"/>
        <v>0</v>
      </c>
      <c r="K6" s="7">
        <f t="shared" si="3"/>
        <v>0</v>
      </c>
      <c r="L6" s="7">
        <f t="shared" si="3"/>
        <v>0</v>
      </c>
      <c r="M6" s="14" t="s">
        <v>55</v>
      </c>
      <c r="N6" s="9" t="s">
        <v>442</v>
      </c>
      <c r="O6" s="9" t="s">
        <v>55</v>
      </c>
      <c r="P6" s="9" t="s">
        <v>439</v>
      </c>
      <c r="Q6" s="9" t="s">
        <v>55</v>
      </c>
      <c r="R6" s="8">
        <v>2</v>
      </c>
      <c r="S6" s="9" t="s">
        <v>55</v>
      </c>
      <c r="T6" s="15"/>
    </row>
    <row r="7" spans="1:20" ht="30" customHeight="1">
      <c r="A7" s="14" t="s">
        <v>443</v>
      </c>
      <c r="B7" s="14" t="s">
        <v>55</v>
      </c>
      <c r="C7" s="14" t="s">
        <v>55</v>
      </c>
      <c r="D7" s="6">
        <v>1</v>
      </c>
      <c r="E7" s="7">
        <f>F8+F9+F10+F11+F12+F13</f>
        <v>0</v>
      </c>
      <c r="F7" s="7">
        <f t="shared" si="0"/>
        <v>0</v>
      </c>
      <c r="G7" s="7">
        <f>H8+H9+H10+H11+H12+H13</f>
        <v>0</v>
      </c>
      <c r="H7" s="7">
        <f t="shared" si="1"/>
        <v>0</v>
      </c>
      <c r="I7" s="7">
        <f>J8+J9+J10+J11+J12+J13</f>
        <v>0</v>
      </c>
      <c r="J7" s="7">
        <f t="shared" si="2"/>
        <v>0</v>
      </c>
      <c r="K7" s="7">
        <f t="shared" si="3"/>
        <v>0</v>
      </c>
      <c r="L7" s="7">
        <f t="shared" si="3"/>
        <v>0</v>
      </c>
      <c r="M7" s="14" t="s">
        <v>55</v>
      </c>
      <c r="N7" s="9" t="s">
        <v>444</v>
      </c>
      <c r="O7" s="9" t="s">
        <v>55</v>
      </c>
      <c r="P7" s="9" t="s">
        <v>442</v>
      </c>
      <c r="Q7" s="9" t="s">
        <v>55</v>
      </c>
      <c r="R7" s="8">
        <v>3</v>
      </c>
      <c r="S7" s="9" t="s">
        <v>55</v>
      </c>
      <c r="T7" s="15"/>
    </row>
    <row r="8" spans="1:20" ht="30" customHeight="1">
      <c r="A8" s="14" t="s">
        <v>47</v>
      </c>
      <c r="B8" s="14" t="s">
        <v>55</v>
      </c>
      <c r="C8" s="14" t="s">
        <v>55</v>
      </c>
      <c r="D8" s="6">
        <v>1</v>
      </c>
      <c r="E8" s="7">
        <f>[1]공종별내역서!F27</f>
        <v>0</v>
      </c>
      <c r="F8" s="7">
        <f t="shared" si="0"/>
        <v>0</v>
      </c>
      <c r="G8" s="7">
        <f>[1]공종별내역서!H27</f>
        <v>0</v>
      </c>
      <c r="H8" s="7">
        <f t="shared" si="1"/>
        <v>0</v>
      </c>
      <c r="I8" s="7">
        <f>[1]공종별내역서!J27</f>
        <v>0</v>
      </c>
      <c r="J8" s="7">
        <f t="shared" si="2"/>
        <v>0</v>
      </c>
      <c r="K8" s="7">
        <f t="shared" si="3"/>
        <v>0</v>
      </c>
      <c r="L8" s="7">
        <f t="shared" si="3"/>
        <v>0</v>
      </c>
      <c r="M8" s="14" t="s">
        <v>55</v>
      </c>
      <c r="N8" s="9" t="s">
        <v>49</v>
      </c>
      <c r="O8" s="9" t="s">
        <v>55</v>
      </c>
      <c r="P8" s="9" t="s">
        <v>444</v>
      </c>
      <c r="Q8" s="9" t="s">
        <v>55</v>
      </c>
      <c r="R8" s="8">
        <v>4</v>
      </c>
      <c r="S8" s="9" t="s">
        <v>55</v>
      </c>
      <c r="T8" s="15"/>
    </row>
    <row r="9" spans="1:20" ht="30" customHeight="1">
      <c r="A9" s="14" t="s">
        <v>61</v>
      </c>
      <c r="B9" s="14" t="s">
        <v>55</v>
      </c>
      <c r="C9" s="14" t="s">
        <v>55</v>
      </c>
      <c r="D9" s="6">
        <v>1</v>
      </c>
      <c r="E9" s="7">
        <f>[1]공종별내역서!F51</f>
        <v>0</v>
      </c>
      <c r="F9" s="7">
        <f t="shared" si="0"/>
        <v>0</v>
      </c>
      <c r="G9" s="7">
        <f>[1]공종별내역서!H51</f>
        <v>0</v>
      </c>
      <c r="H9" s="7">
        <f t="shared" si="1"/>
        <v>0</v>
      </c>
      <c r="I9" s="7">
        <f>[1]공종별내역서!J51</f>
        <v>0</v>
      </c>
      <c r="J9" s="7">
        <f t="shared" si="2"/>
        <v>0</v>
      </c>
      <c r="K9" s="7">
        <f t="shared" si="3"/>
        <v>0</v>
      </c>
      <c r="L9" s="7">
        <f t="shared" si="3"/>
        <v>0</v>
      </c>
      <c r="M9" s="14" t="s">
        <v>55</v>
      </c>
      <c r="N9" s="9" t="s">
        <v>62</v>
      </c>
      <c r="O9" s="9" t="s">
        <v>55</v>
      </c>
      <c r="P9" s="9" t="s">
        <v>444</v>
      </c>
      <c r="Q9" s="9" t="s">
        <v>55</v>
      </c>
      <c r="R9" s="8">
        <v>4</v>
      </c>
      <c r="S9" s="9" t="s">
        <v>55</v>
      </c>
      <c r="T9" s="15"/>
    </row>
    <row r="10" spans="1:20" ht="30" customHeight="1">
      <c r="A10" s="14" t="s">
        <v>118</v>
      </c>
      <c r="B10" s="14" t="s">
        <v>55</v>
      </c>
      <c r="C10" s="14" t="s">
        <v>55</v>
      </c>
      <c r="D10" s="6">
        <v>1</v>
      </c>
      <c r="E10" s="7">
        <f>[1]공종별내역서!F75</f>
        <v>0</v>
      </c>
      <c r="F10" s="7">
        <f t="shared" si="0"/>
        <v>0</v>
      </c>
      <c r="G10" s="7">
        <f>[1]공종별내역서!H75</f>
        <v>0</v>
      </c>
      <c r="H10" s="7">
        <f t="shared" si="1"/>
        <v>0</v>
      </c>
      <c r="I10" s="7">
        <f>[1]공종별내역서!J75</f>
        <v>0</v>
      </c>
      <c r="J10" s="7">
        <f t="shared" si="2"/>
        <v>0</v>
      </c>
      <c r="K10" s="7">
        <f t="shared" si="3"/>
        <v>0</v>
      </c>
      <c r="L10" s="7">
        <f t="shared" si="3"/>
        <v>0</v>
      </c>
      <c r="M10" s="14" t="s">
        <v>55</v>
      </c>
      <c r="N10" s="9" t="s">
        <v>119</v>
      </c>
      <c r="O10" s="9" t="s">
        <v>55</v>
      </c>
      <c r="P10" s="9" t="s">
        <v>444</v>
      </c>
      <c r="Q10" s="9" t="s">
        <v>55</v>
      </c>
      <c r="R10" s="8">
        <v>4</v>
      </c>
      <c r="S10" s="9" t="s">
        <v>55</v>
      </c>
      <c r="T10" s="15"/>
    </row>
    <row r="11" spans="1:20" ht="30" customHeight="1">
      <c r="A11" s="14" t="s">
        <v>129</v>
      </c>
      <c r="B11" s="14" t="s">
        <v>55</v>
      </c>
      <c r="C11" s="14" t="s">
        <v>55</v>
      </c>
      <c r="D11" s="6">
        <v>1</v>
      </c>
      <c r="E11" s="7">
        <f>[1]공종별내역서!F99</f>
        <v>0</v>
      </c>
      <c r="F11" s="7">
        <f t="shared" si="0"/>
        <v>0</v>
      </c>
      <c r="G11" s="7">
        <f>[1]공종별내역서!H99</f>
        <v>0</v>
      </c>
      <c r="H11" s="7">
        <f t="shared" si="1"/>
        <v>0</v>
      </c>
      <c r="I11" s="7">
        <f>[1]공종별내역서!J99</f>
        <v>0</v>
      </c>
      <c r="J11" s="7">
        <f t="shared" si="2"/>
        <v>0</v>
      </c>
      <c r="K11" s="7">
        <f t="shared" si="3"/>
        <v>0</v>
      </c>
      <c r="L11" s="7">
        <f t="shared" si="3"/>
        <v>0</v>
      </c>
      <c r="M11" s="14" t="s">
        <v>55</v>
      </c>
      <c r="N11" s="9" t="s">
        <v>130</v>
      </c>
      <c r="O11" s="9" t="s">
        <v>55</v>
      </c>
      <c r="P11" s="9" t="s">
        <v>444</v>
      </c>
      <c r="Q11" s="9" t="s">
        <v>55</v>
      </c>
      <c r="R11" s="8">
        <v>4</v>
      </c>
      <c r="S11" s="9" t="s">
        <v>55</v>
      </c>
      <c r="T11" s="15"/>
    </row>
    <row r="12" spans="1:20" ht="30" customHeight="1">
      <c r="A12" s="14" t="s">
        <v>143</v>
      </c>
      <c r="B12" s="14" t="s">
        <v>55</v>
      </c>
      <c r="C12" s="14" t="s">
        <v>55</v>
      </c>
      <c r="D12" s="6">
        <v>1</v>
      </c>
      <c r="E12" s="7">
        <f>[1]공종별내역서!F123</f>
        <v>0</v>
      </c>
      <c r="F12" s="7">
        <f t="shared" si="0"/>
        <v>0</v>
      </c>
      <c r="G12" s="7">
        <f>[1]공종별내역서!H123</f>
        <v>0</v>
      </c>
      <c r="H12" s="7">
        <f t="shared" si="1"/>
        <v>0</v>
      </c>
      <c r="I12" s="7">
        <f>[1]공종별내역서!J123</f>
        <v>0</v>
      </c>
      <c r="J12" s="7">
        <f t="shared" si="2"/>
        <v>0</v>
      </c>
      <c r="K12" s="7">
        <f t="shared" si="3"/>
        <v>0</v>
      </c>
      <c r="L12" s="7">
        <f t="shared" si="3"/>
        <v>0</v>
      </c>
      <c r="M12" s="14" t="s">
        <v>55</v>
      </c>
      <c r="N12" s="9" t="s">
        <v>144</v>
      </c>
      <c r="O12" s="9" t="s">
        <v>55</v>
      </c>
      <c r="P12" s="9" t="s">
        <v>444</v>
      </c>
      <c r="Q12" s="9" t="s">
        <v>55</v>
      </c>
      <c r="R12" s="8">
        <v>4</v>
      </c>
      <c r="S12" s="9" t="s">
        <v>55</v>
      </c>
      <c r="T12" s="15"/>
    </row>
    <row r="13" spans="1:20" ht="30" customHeight="1">
      <c r="A13" s="14" t="s">
        <v>174</v>
      </c>
      <c r="B13" s="14" t="s">
        <v>55</v>
      </c>
      <c r="C13" s="14" t="s">
        <v>55</v>
      </c>
      <c r="D13" s="6">
        <v>1</v>
      </c>
      <c r="E13" s="7">
        <f>[1]공종별내역서!F147</f>
        <v>0</v>
      </c>
      <c r="F13" s="7">
        <f t="shared" si="0"/>
        <v>0</v>
      </c>
      <c r="G13" s="7">
        <f>[1]공종별내역서!H147</f>
        <v>0</v>
      </c>
      <c r="H13" s="7">
        <f t="shared" si="1"/>
        <v>0</v>
      </c>
      <c r="I13" s="7">
        <f>[1]공종별내역서!J147</f>
        <v>0</v>
      </c>
      <c r="J13" s="7">
        <f t="shared" si="2"/>
        <v>0</v>
      </c>
      <c r="K13" s="7">
        <f t="shared" si="3"/>
        <v>0</v>
      </c>
      <c r="L13" s="7">
        <f t="shared" si="3"/>
        <v>0</v>
      </c>
      <c r="M13" s="14" t="s">
        <v>55</v>
      </c>
      <c r="N13" s="9" t="s">
        <v>175</v>
      </c>
      <c r="O13" s="9" t="s">
        <v>55</v>
      </c>
      <c r="P13" s="9" t="s">
        <v>444</v>
      </c>
      <c r="Q13" s="9" t="s">
        <v>55</v>
      </c>
      <c r="R13" s="8">
        <v>4</v>
      </c>
      <c r="S13" s="9" t="s">
        <v>55</v>
      </c>
      <c r="T13" s="15"/>
    </row>
    <row r="14" spans="1:20" ht="30" customHeight="1">
      <c r="A14" s="14" t="s">
        <v>445</v>
      </c>
      <c r="B14" s="14" t="s">
        <v>55</v>
      </c>
      <c r="C14" s="14" t="s">
        <v>55</v>
      </c>
      <c r="D14" s="6">
        <v>1</v>
      </c>
      <c r="E14" s="7">
        <f>F15+F16+F17+F18</f>
        <v>0</v>
      </c>
      <c r="F14" s="7">
        <f t="shared" si="0"/>
        <v>0</v>
      </c>
      <c r="G14" s="7">
        <f>H15+H16+H17+H18</f>
        <v>0</v>
      </c>
      <c r="H14" s="7">
        <f t="shared" si="1"/>
        <v>0</v>
      </c>
      <c r="I14" s="7">
        <f>J15+J16+J17+J18</f>
        <v>0</v>
      </c>
      <c r="J14" s="7">
        <f t="shared" si="2"/>
        <v>0</v>
      </c>
      <c r="K14" s="7">
        <f t="shared" si="3"/>
        <v>0</v>
      </c>
      <c r="L14" s="7">
        <f t="shared" si="3"/>
        <v>0</v>
      </c>
      <c r="M14" s="14" t="s">
        <v>55</v>
      </c>
      <c r="N14" s="9" t="s">
        <v>446</v>
      </c>
      <c r="O14" s="9" t="s">
        <v>55</v>
      </c>
      <c r="P14" s="9" t="s">
        <v>442</v>
      </c>
      <c r="Q14" s="9" t="s">
        <v>55</v>
      </c>
      <c r="R14" s="8">
        <v>3</v>
      </c>
      <c r="S14" s="9" t="s">
        <v>440</v>
      </c>
      <c r="T14" s="15"/>
    </row>
    <row r="15" spans="1:20" ht="30" customHeight="1">
      <c r="A15" s="14" t="s">
        <v>181</v>
      </c>
      <c r="B15" s="14" t="s">
        <v>55</v>
      </c>
      <c r="C15" s="14" t="s">
        <v>55</v>
      </c>
      <c r="D15" s="6">
        <v>1</v>
      </c>
      <c r="E15" s="7">
        <f>[1]공종별내역서!F171</f>
        <v>0</v>
      </c>
      <c r="F15" s="7">
        <f t="shared" si="0"/>
        <v>0</v>
      </c>
      <c r="G15" s="7">
        <f>[1]공종별내역서!H171</f>
        <v>0</v>
      </c>
      <c r="H15" s="7">
        <f t="shared" si="1"/>
        <v>0</v>
      </c>
      <c r="I15" s="7">
        <f>[1]공종별내역서!J171</f>
        <v>0</v>
      </c>
      <c r="J15" s="7">
        <f t="shared" si="2"/>
        <v>0</v>
      </c>
      <c r="K15" s="7">
        <f t="shared" si="3"/>
        <v>0</v>
      </c>
      <c r="L15" s="7">
        <f t="shared" si="3"/>
        <v>0</v>
      </c>
      <c r="M15" s="14" t="s">
        <v>55</v>
      </c>
      <c r="N15" s="9" t="s">
        <v>183</v>
      </c>
      <c r="O15" s="9" t="s">
        <v>55</v>
      </c>
      <c r="P15" s="9" t="s">
        <v>446</v>
      </c>
      <c r="Q15" s="9" t="s">
        <v>55</v>
      </c>
      <c r="R15" s="8">
        <v>4</v>
      </c>
      <c r="S15" s="9" t="s">
        <v>55</v>
      </c>
      <c r="T15" s="15"/>
    </row>
    <row r="16" spans="1:20" ht="30" customHeight="1">
      <c r="A16" s="14" t="s">
        <v>185</v>
      </c>
      <c r="B16" s="14" t="s">
        <v>55</v>
      </c>
      <c r="C16" s="14" t="s">
        <v>55</v>
      </c>
      <c r="D16" s="6">
        <v>1</v>
      </c>
      <c r="E16" s="7">
        <f>[1]공종별내역서!F195</f>
        <v>0</v>
      </c>
      <c r="F16" s="7">
        <f t="shared" si="0"/>
        <v>0</v>
      </c>
      <c r="G16" s="7">
        <f>[1]공종별내역서!H195</f>
        <v>0</v>
      </c>
      <c r="H16" s="7">
        <f t="shared" si="1"/>
        <v>0</v>
      </c>
      <c r="I16" s="7">
        <f>[1]공종별내역서!J195</f>
        <v>0</v>
      </c>
      <c r="J16" s="7">
        <f t="shared" si="2"/>
        <v>0</v>
      </c>
      <c r="K16" s="7">
        <f t="shared" si="3"/>
        <v>0</v>
      </c>
      <c r="L16" s="7">
        <f t="shared" si="3"/>
        <v>0</v>
      </c>
      <c r="M16" s="14" t="s">
        <v>55</v>
      </c>
      <c r="N16" s="9" t="s">
        <v>186</v>
      </c>
      <c r="O16" s="9" t="s">
        <v>55</v>
      </c>
      <c r="P16" s="9" t="s">
        <v>446</v>
      </c>
      <c r="Q16" s="9" t="s">
        <v>55</v>
      </c>
      <c r="R16" s="8">
        <v>4</v>
      </c>
      <c r="S16" s="9" t="s">
        <v>55</v>
      </c>
      <c r="T16" s="15"/>
    </row>
    <row r="17" spans="1:20" ht="30" customHeight="1">
      <c r="A17" s="14" t="s">
        <v>193</v>
      </c>
      <c r="B17" s="14" t="s">
        <v>55</v>
      </c>
      <c r="C17" s="14" t="s">
        <v>55</v>
      </c>
      <c r="D17" s="6">
        <v>1</v>
      </c>
      <c r="E17" s="7">
        <f>[1]공종별내역서!F219</f>
        <v>0</v>
      </c>
      <c r="F17" s="7">
        <f t="shared" si="0"/>
        <v>0</v>
      </c>
      <c r="G17" s="7">
        <f>[1]공종별내역서!H219</f>
        <v>0</v>
      </c>
      <c r="H17" s="7">
        <f t="shared" si="1"/>
        <v>0</v>
      </c>
      <c r="I17" s="7">
        <f>[1]공종별내역서!J219</f>
        <v>0</v>
      </c>
      <c r="J17" s="7">
        <f t="shared" si="2"/>
        <v>0</v>
      </c>
      <c r="K17" s="7">
        <f t="shared" si="3"/>
        <v>0</v>
      </c>
      <c r="L17" s="7">
        <f t="shared" si="3"/>
        <v>0</v>
      </c>
      <c r="M17" s="14" t="s">
        <v>55</v>
      </c>
      <c r="N17" s="9" t="s">
        <v>194</v>
      </c>
      <c r="O17" s="9" t="s">
        <v>55</v>
      </c>
      <c r="P17" s="9" t="s">
        <v>446</v>
      </c>
      <c r="Q17" s="9" t="s">
        <v>55</v>
      </c>
      <c r="R17" s="8">
        <v>4</v>
      </c>
      <c r="S17" s="9" t="s">
        <v>55</v>
      </c>
      <c r="T17" s="15"/>
    </row>
    <row r="18" spans="1:20" ht="30" customHeight="1">
      <c r="A18" s="14" t="s">
        <v>211</v>
      </c>
      <c r="B18" s="14" t="s">
        <v>55</v>
      </c>
      <c r="C18" s="14" t="s">
        <v>55</v>
      </c>
      <c r="D18" s="6">
        <v>1</v>
      </c>
      <c r="E18" s="7">
        <f>[1]공종별내역서!F243</f>
        <v>0</v>
      </c>
      <c r="F18" s="7">
        <f t="shared" si="0"/>
        <v>0</v>
      </c>
      <c r="G18" s="7">
        <f>[1]공종별내역서!H243</f>
        <v>0</v>
      </c>
      <c r="H18" s="7">
        <f t="shared" si="1"/>
        <v>0</v>
      </c>
      <c r="I18" s="7">
        <f>[1]공종별내역서!J243</f>
        <v>0</v>
      </c>
      <c r="J18" s="7">
        <f t="shared" si="2"/>
        <v>0</v>
      </c>
      <c r="K18" s="7">
        <f t="shared" si="3"/>
        <v>0</v>
      </c>
      <c r="L18" s="7">
        <f t="shared" si="3"/>
        <v>0</v>
      </c>
      <c r="M18" s="14" t="s">
        <v>55</v>
      </c>
      <c r="N18" s="9" t="s">
        <v>212</v>
      </c>
      <c r="O18" s="9" t="s">
        <v>55</v>
      </c>
      <c r="P18" s="9" t="s">
        <v>446</v>
      </c>
      <c r="Q18" s="9" t="s">
        <v>55</v>
      </c>
      <c r="R18" s="8">
        <v>4</v>
      </c>
      <c r="S18" s="9" t="s">
        <v>55</v>
      </c>
      <c r="T18" s="15"/>
    </row>
    <row r="19" spans="1:20" ht="30" customHeight="1">
      <c r="A19" s="14" t="s">
        <v>447</v>
      </c>
      <c r="B19" s="14" t="s">
        <v>55</v>
      </c>
      <c r="C19" s="14" t="s">
        <v>55</v>
      </c>
      <c r="D19" s="6">
        <v>1</v>
      </c>
      <c r="E19" s="7">
        <f>F20+F21+F22+F23+F24+F25+F26</f>
        <v>0</v>
      </c>
      <c r="F19" s="7">
        <f t="shared" si="0"/>
        <v>0</v>
      </c>
      <c r="G19" s="7">
        <f>H20+H21+H22+H23+H24+H25+H26</f>
        <v>0</v>
      </c>
      <c r="H19" s="7">
        <f t="shared" si="1"/>
        <v>0</v>
      </c>
      <c r="I19" s="7">
        <f>J20+J21+J22+J23+J24+J25+J26</f>
        <v>0</v>
      </c>
      <c r="J19" s="7">
        <f t="shared" si="2"/>
        <v>0</v>
      </c>
      <c r="K19" s="7">
        <f t="shared" si="3"/>
        <v>0</v>
      </c>
      <c r="L19" s="7">
        <f t="shared" si="3"/>
        <v>0</v>
      </c>
      <c r="M19" s="14" t="s">
        <v>55</v>
      </c>
      <c r="N19" s="9" t="s">
        <v>448</v>
      </c>
      <c r="O19" s="9" t="s">
        <v>55</v>
      </c>
      <c r="P19" s="9" t="s">
        <v>442</v>
      </c>
      <c r="Q19" s="9" t="s">
        <v>55</v>
      </c>
      <c r="R19" s="8">
        <v>3</v>
      </c>
      <c r="S19" s="9" t="s">
        <v>55</v>
      </c>
      <c r="T19" s="15"/>
    </row>
    <row r="20" spans="1:20" ht="30" customHeight="1">
      <c r="A20" s="14" t="s">
        <v>231</v>
      </c>
      <c r="B20" s="14" t="s">
        <v>55</v>
      </c>
      <c r="C20" s="14" t="s">
        <v>55</v>
      </c>
      <c r="D20" s="6">
        <v>1</v>
      </c>
      <c r="E20" s="7">
        <f>[1]공종별내역서!F267</f>
        <v>0</v>
      </c>
      <c r="F20" s="7">
        <f t="shared" si="0"/>
        <v>0</v>
      </c>
      <c r="G20" s="7">
        <f>[1]공종별내역서!H267</f>
        <v>0</v>
      </c>
      <c r="H20" s="7">
        <f t="shared" si="1"/>
        <v>0</v>
      </c>
      <c r="I20" s="7">
        <f>[1]공종별내역서!J267</f>
        <v>0</v>
      </c>
      <c r="J20" s="7">
        <f t="shared" si="2"/>
        <v>0</v>
      </c>
      <c r="K20" s="7">
        <f t="shared" si="3"/>
        <v>0</v>
      </c>
      <c r="L20" s="7">
        <f t="shared" si="3"/>
        <v>0</v>
      </c>
      <c r="M20" s="14" t="s">
        <v>55</v>
      </c>
      <c r="N20" s="9" t="s">
        <v>233</v>
      </c>
      <c r="O20" s="9" t="s">
        <v>55</v>
      </c>
      <c r="P20" s="9" t="s">
        <v>448</v>
      </c>
      <c r="Q20" s="9" t="s">
        <v>55</v>
      </c>
      <c r="R20" s="8">
        <v>4</v>
      </c>
      <c r="S20" s="9" t="s">
        <v>55</v>
      </c>
      <c r="T20" s="15"/>
    </row>
    <row r="21" spans="1:20" ht="30" customHeight="1">
      <c r="A21" s="14" t="s">
        <v>250</v>
      </c>
      <c r="B21" s="14" t="s">
        <v>55</v>
      </c>
      <c r="C21" s="14" t="s">
        <v>55</v>
      </c>
      <c r="D21" s="6">
        <v>1</v>
      </c>
      <c r="E21" s="7">
        <f>[1]공종별내역서!F291</f>
        <v>0</v>
      </c>
      <c r="F21" s="7">
        <f t="shared" si="0"/>
        <v>0</v>
      </c>
      <c r="G21" s="7">
        <f>[1]공종별내역서!H291</f>
        <v>0</v>
      </c>
      <c r="H21" s="7">
        <f t="shared" si="1"/>
        <v>0</v>
      </c>
      <c r="I21" s="7">
        <f>[1]공종별내역서!J291</f>
        <v>0</v>
      </c>
      <c r="J21" s="7">
        <f t="shared" si="2"/>
        <v>0</v>
      </c>
      <c r="K21" s="7">
        <f t="shared" si="3"/>
        <v>0</v>
      </c>
      <c r="L21" s="7">
        <f t="shared" si="3"/>
        <v>0</v>
      </c>
      <c r="M21" s="14" t="s">
        <v>55</v>
      </c>
      <c r="N21" s="9" t="s">
        <v>251</v>
      </c>
      <c r="O21" s="9" t="s">
        <v>55</v>
      </c>
      <c r="P21" s="9" t="s">
        <v>448</v>
      </c>
      <c r="Q21" s="9" t="s">
        <v>55</v>
      </c>
      <c r="R21" s="8">
        <v>4</v>
      </c>
      <c r="S21" s="9" t="s">
        <v>55</v>
      </c>
      <c r="T21" s="15"/>
    </row>
    <row r="22" spans="1:20" ht="30" customHeight="1">
      <c r="A22" s="14" t="s">
        <v>267</v>
      </c>
      <c r="B22" s="14" t="s">
        <v>55</v>
      </c>
      <c r="C22" s="14" t="s">
        <v>55</v>
      </c>
      <c r="D22" s="6">
        <v>1</v>
      </c>
      <c r="E22" s="7">
        <f>[1]공종별내역서!F315</f>
        <v>0</v>
      </c>
      <c r="F22" s="7">
        <f t="shared" si="0"/>
        <v>0</v>
      </c>
      <c r="G22" s="7">
        <f>[1]공종별내역서!H315</f>
        <v>0</v>
      </c>
      <c r="H22" s="7">
        <f t="shared" si="1"/>
        <v>0</v>
      </c>
      <c r="I22" s="7">
        <f>[1]공종별내역서!J315</f>
        <v>0</v>
      </c>
      <c r="J22" s="7">
        <f t="shared" si="2"/>
        <v>0</v>
      </c>
      <c r="K22" s="7">
        <f t="shared" si="3"/>
        <v>0</v>
      </c>
      <c r="L22" s="7">
        <f t="shared" si="3"/>
        <v>0</v>
      </c>
      <c r="M22" s="14" t="s">
        <v>55</v>
      </c>
      <c r="N22" s="9" t="s">
        <v>268</v>
      </c>
      <c r="O22" s="9" t="s">
        <v>55</v>
      </c>
      <c r="P22" s="9" t="s">
        <v>448</v>
      </c>
      <c r="Q22" s="9" t="s">
        <v>55</v>
      </c>
      <c r="R22" s="8">
        <v>4</v>
      </c>
      <c r="S22" s="9" t="s">
        <v>55</v>
      </c>
      <c r="T22" s="15"/>
    </row>
    <row r="23" spans="1:20" ht="30" customHeight="1">
      <c r="A23" s="14" t="s">
        <v>283</v>
      </c>
      <c r="B23" s="14" t="s">
        <v>55</v>
      </c>
      <c r="C23" s="14" t="s">
        <v>55</v>
      </c>
      <c r="D23" s="6">
        <v>1</v>
      </c>
      <c r="E23" s="7">
        <f>[1]공종별내역서!F339</f>
        <v>0</v>
      </c>
      <c r="F23" s="7">
        <f t="shared" si="0"/>
        <v>0</v>
      </c>
      <c r="G23" s="7">
        <f>[1]공종별내역서!H339</f>
        <v>0</v>
      </c>
      <c r="H23" s="7">
        <f t="shared" si="1"/>
        <v>0</v>
      </c>
      <c r="I23" s="7">
        <f>[1]공종별내역서!J339</f>
        <v>0</v>
      </c>
      <c r="J23" s="7">
        <f t="shared" si="2"/>
        <v>0</v>
      </c>
      <c r="K23" s="7">
        <f t="shared" si="3"/>
        <v>0</v>
      </c>
      <c r="L23" s="7">
        <f t="shared" si="3"/>
        <v>0</v>
      </c>
      <c r="M23" s="14" t="s">
        <v>55</v>
      </c>
      <c r="N23" s="9" t="s">
        <v>284</v>
      </c>
      <c r="O23" s="9" t="s">
        <v>55</v>
      </c>
      <c r="P23" s="9" t="s">
        <v>448</v>
      </c>
      <c r="Q23" s="9" t="s">
        <v>55</v>
      </c>
      <c r="R23" s="8">
        <v>4</v>
      </c>
      <c r="S23" s="9" t="s">
        <v>55</v>
      </c>
      <c r="T23" s="15"/>
    </row>
    <row r="24" spans="1:20" ht="30" customHeight="1">
      <c r="A24" s="14" t="s">
        <v>300</v>
      </c>
      <c r="B24" s="14" t="s">
        <v>55</v>
      </c>
      <c r="C24" s="14" t="s">
        <v>55</v>
      </c>
      <c r="D24" s="6">
        <v>1</v>
      </c>
      <c r="E24" s="7">
        <f>[1]공종별내역서!F363</f>
        <v>0</v>
      </c>
      <c r="F24" s="7">
        <f t="shared" si="0"/>
        <v>0</v>
      </c>
      <c r="G24" s="7">
        <f>[1]공종별내역서!H363</f>
        <v>0</v>
      </c>
      <c r="H24" s="7">
        <f t="shared" si="1"/>
        <v>0</v>
      </c>
      <c r="I24" s="7">
        <f>[1]공종별내역서!J363</f>
        <v>0</v>
      </c>
      <c r="J24" s="7">
        <f t="shared" si="2"/>
        <v>0</v>
      </c>
      <c r="K24" s="7">
        <f t="shared" si="3"/>
        <v>0</v>
      </c>
      <c r="L24" s="7">
        <f t="shared" si="3"/>
        <v>0</v>
      </c>
      <c r="M24" s="14" t="s">
        <v>55</v>
      </c>
      <c r="N24" s="9" t="s">
        <v>301</v>
      </c>
      <c r="O24" s="9" t="s">
        <v>55</v>
      </c>
      <c r="P24" s="9" t="s">
        <v>448</v>
      </c>
      <c r="Q24" s="9" t="s">
        <v>55</v>
      </c>
      <c r="R24" s="8">
        <v>4</v>
      </c>
      <c r="S24" s="9" t="s">
        <v>55</v>
      </c>
      <c r="T24" s="15"/>
    </row>
    <row r="25" spans="1:20" ht="30" customHeight="1">
      <c r="A25" s="14" t="s">
        <v>325</v>
      </c>
      <c r="B25" s="14" t="s">
        <v>55</v>
      </c>
      <c r="C25" s="14" t="s">
        <v>55</v>
      </c>
      <c r="D25" s="6">
        <v>1</v>
      </c>
      <c r="E25" s="7">
        <f>[1]공종별내역서!F387</f>
        <v>0</v>
      </c>
      <c r="F25" s="7">
        <f t="shared" si="0"/>
        <v>0</v>
      </c>
      <c r="G25" s="7">
        <f>[1]공종별내역서!H387</f>
        <v>0</v>
      </c>
      <c r="H25" s="7">
        <f t="shared" si="1"/>
        <v>0</v>
      </c>
      <c r="I25" s="7">
        <f>[1]공종별내역서!J387</f>
        <v>0</v>
      </c>
      <c r="J25" s="7">
        <f t="shared" si="2"/>
        <v>0</v>
      </c>
      <c r="K25" s="7">
        <f t="shared" si="3"/>
        <v>0</v>
      </c>
      <c r="L25" s="7">
        <f t="shared" si="3"/>
        <v>0</v>
      </c>
      <c r="M25" s="14" t="s">
        <v>55</v>
      </c>
      <c r="N25" s="9" t="s">
        <v>326</v>
      </c>
      <c r="O25" s="9" t="s">
        <v>55</v>
      </c>
      <c r="P25" s="9" t="s">
        <v>448</v>
      </c>
      <c r="Q25" s="9" t="s">
        <v>55</v>
      </c>
      <c r="R25" s="8">
        <v>4</v>
      </c>
      <c r="S25" s="9" t="s">
        <v>55</v>
      </c>
      <c r="T25" s="15"/>
    </row>
    <row r="26" spans="1:20" ht="30" customHeight="1">
      <c r="A26" s="14" t="s">
        <v>353</v>
      </c>
      <c r="B26" s="14" t="s">
        <v>55</v>
      </c>
      <c r="C26" s="14" t="s">
        <v>55</v>
      </c>
      <c r="D26" s="6">
        <v>1</v>
      </c>
      <c r="E26" s="7">
        <f>[1]공종별내역서!F411</f>
        <v>0</v>
      </c>
      <c r="F26" s="7">
        <f t="shared" si="0"/>
        <v>0</v>
      </c>
      <c r="G26" s="7">
        <f>[1]공종별내역서!H411</f>
        <v>0</v>
      </c>
      <c r="H26" s="7">
        <f t="shared" si="1"/>
        <v>0</v>
      </c>
      <c r="I26" s="7">
        <f>[1]공종별내역서!J411</f>
        <v>0</v>
      </c>
      <c r="J26" s="7">
        <f t="shared" si="2"/>
        <v>0</v>
      </c>
      <c r="K26" s="7">
        <f t="shared" si="3"/>
        <v>0</v>
      </c>
      <c r="L26" s="7">
        <f t="shared" si="3"/>
        <v>0</v>
      </c>
      <c r="M26" s="14" t="s">
        <v>55</v>
      </c>
      <c r="N26" s="9" t="s">
        <v>354</v>
      </c>
      <c r="O26" s="9" t="s">
        <v>55</v>
      </c>
      <c r="P26" s="9" t="s">
        <v>448</v>
      </c>
      <c r="Q26" s="9" t="s">
        <v>55</v>
      </c>
      <c r="R26" s="8">
        <v>4</v>
      </c>
      <c r="S26" s="9" t="s">
        <v>55</v>
      </c>
      <c r="T26" s="15"/>
    </row>
    <row r="27" spans="1:20" ht="30" customHeight="1">
      <c r="A27" s="14" t="s">
        <v>358</v>
      </c>
      <c r="B27" s="14" t="s">
        <v>55</v>
      </c>
      <c r="C27" s="14" t="s">
        <v>55</v>
      </c>
      <c r="D27" s="6">
        <v>1</v>
      </c>
      <c r="E27" s="7">
        <f>[1]공종별내역서!F435</f>
        <v>0</v>
      </c>
      <c r="F27" s="7">
        <f t="shared" si="0"/>
        <v>0</v>
      </c>
      <c r="G27" s="7">
        <f>[1]공종별내역서!H435</f>
        <v>0</v>
      </c>
      <c r="H27" s="7">
        <f t="shared" si="1"/>
        <v>0</v>
      </c>
      <c r="I27" s="7">
        <f>[1]공종별내역서!J435</f>
        <v>0</v>
      </c>
      <c r="J27" s="7">
        <f t="shared" si="2"/>
        <v>0</v>
      </c>
      <c r="K27" s="7">
        <f t="shared" si="3"/>
        <v>0</v>
      </c>
      <c r="L27" s="7">
        <f t="shared" si="3"/>
        <v>0</v>
      </c>
      <c r="M27" s="14" t="s">
        <v>55</v>
      </c>
      <c r="N27" s="9" t="s">
        <v>359</v>
      </c>
      <c r="O27" s="9" t="s">
        <v>55</v>
      </c>
      <c r="P27" s="9" t="s">
        <v>439</v>
      </c>
      <c r="Q27" s="9" t="s">
        <v>55</v>
      </c>
      <c r="R27" s="8">
        <v>2</v>
      </c>
      <c r="S27" s="9" t="s">
        <v>440</v>
      </c>
      <c r="T27" s="15"/>
    </row>
    <row r="28" spans="1:20" ht="30" customHeight="1">
      <c r="A28" s="14" t="s">
        <v>364</v>
      </c>
      <c r="B28" s="14" t="s">
        <v>55</v>
      </c>
      <c r="C28" s="14" t="s">
        <v>55</v>
      </c>
      <c r="D28" s="6">
        <v>1</v>
      </c>
      <c r="E28" s="7">
        <f>[1]공종별내역서!F459</f>
        <v>0</v>
      </c>
      <c r="F28" s="7">
        <f t="shared" si="0"/>
        <v>0</v>
      </c>
      <c r="G28" s="7">
        <f>[1]공종별내역서!H459</f>
        <v>0</v>
      </c>
      <c r="H28" s="7">
        <f t="shared" si="1"/>
        <v>0</v>
      </c>
      <c r="I28" s="7">
        <f>[1]공종별내역서!J459</f>
        <v>0</v>
      </c>
      <c r="J28" s="7">
        <f t="shared" si="2"/>
        <v>0</v>
      </c>
      <c r="K28" s="7">
        <f t="shared" si="3"/>
        <v>0</v>
      </c>
      <c r="L28" s="7">
        <f t="shared" si="3"/>
        <v>0</v>
      </c>
      <c r="M28" s="14" t="s">
        <v>55</v>
      </c>
      <c r="N28" s="9" t="s">
        <v>365</v>
      </c>
      <c r="O28" s="9" t="s">
        <v>55</v>
      </c>
      <c r="P28" s="9" t="s">
        <v>55</v>
      </c>
      <c r="Q28" s="9" t="s">
        <v>449</v>
      </c>
      <c r="R28" s="8">
        <v>2</v>
      </c>
      <c r="S28" s="9" t="s">
        <v>55</v>
      </c>
      <c r="T28" s="15">
        <f>L28*1</f>
        <v>0</v>
      </c>
    </row>
    <row r="29" spans="1:20" ht="30" customHeight="1">
      <c r="A29" s="14" t="s">
        <v>450</v>
      </c>
      <c r="B29" s="14" t="s">
        <v>55</v>
      </c>
      <c r="C29" s="14" t="s">
        <v>55</v>
      </c>
      <c r="D29" s="6">
        <v>1</v>
      </c>
      <c r="E29" s="7">
        <f>F30+F31</f>
        <v>0</v>
      </c>
      <c r="F29" s="7">
        <f t="shared" si="0"/>
        <v>0</v>
      </c>
      <c r="G29" s="7">
        <f>H30+H31</f>
        <v>0</v>
      </c>
      <c r="H29" s="7">
        <f t="shared" si="1"/>
        <v>0</v>
      </c>
      <c r="I29" s="7">
        <f>J30+J31</f>
        <v>0</v>
      </c>
      <c r="J29" s="7">
        <f t="shared" si="2"/>
        <v>0</v>
      </c>
      <c r="K29" s="7">
        <f t="shared" si="3"/>
        <v>0</v>
      </c>
      <c r="L29" s="7">
        <f t="shared" si="3"/>
        <v>0</v>
      </c>
      <c r="M29" s="14" t="s">
        <v>55</v>
      </c>
      <c r="N29" s="9" t="s">
        <v>451</v>
      </c>
      <c r="O29" s="9" t="s">
        <v>55</v>
      </c>
      <c r="P29" s="9" t="s">
        <v>55</v>
      </c>
      <c r="Q29" s="9" t="s">
        <v>452</v>
      </c>
      <c r="R29" s="8">
        <v>2</v>
      </c>
      <c r="S29" s="9" t="s">
        <v>55</v>
      </c>
      <c r="T29" s="15">
        <f>L29*1</f>
        <v>0</v>
      </c>
    </row>
    <row r="30" spans="1:20" ht="30" customHeight="1">
      <c r="A30" s="14" t="s">
        <v>389</v>
      </c>
      <c r="B30" s="14" t="s">
        <v>55</v>
      </c>
      <c r="C30" s="14" t="s">
        <v>55</v>
      </c>
      <c r="D30" s="6">
        <v>1</v>
      </c>
      <c r="E30" s="7">
        <f>[1]공종별내역서!F483</f>
        <v>0</v>
      </c>
      <c r="F30" s="7">
        <f t="shared" si="0"/>
        <v>0</v>
      </c>
      <c r="G30" s="7">
        <f>[1]공종별내역서!H483</f>
        <v>0</v>
      </c>
      <c r="H30" s="7">
        <f t="shared" si="1"/>
        <v>0</v>
      </c>
      <c r="I30" s="7">
        <f>[1]공종별내역서!J483</f>
        <v>0</v>
      </c>
      <c r="J30" s="7">
        <f t="shared" si="2"/>
        <v>0</v>
      </c>
      <c r="K30" s="7">
        <f t="shared" si="3"/>
        <v>0</v>
      </c>
      <c r="L30" s="7">
        <f t="shared" si="3"/>
        <v>0</v>
      </c>
      <c r="M30" s="14" t="s">
        <v>55</v>
      </c>
      <c r="N30" s="9" t="s">
        <v>391</v>
      </c>
      <c r="O30" s="9" t="s">
        <v>55</v>
      </c>
      <c r="P30" s="9" t="s">
        <v>451</v>
      </c>
      <c r="Q30" s="9" t="s">
        <v>55</v>
      </c>
      <c r="R30" s="8">
        <v>3</v>
      </c>
      <c r="S30" s="9" t="s">
        <v>55</v>
      </c>
      <c r="T30" s="15"/>
    </row>
    <row r="31" spans="1:20" ht="30" customHeight="1">
      <c r="A31" s="14" t="s">
        <v>418</v>
      </c>
      <c r="B31" s="14" t="s">
        <v>55</v>
      </c>
      <c r="C31" s="14" t="s">
        <v>55</v>
      </c>
      <c r="D31" s="6">
        <v>1</v>
      </c>
      <c r="E31" s="7">
        <f>[1]공종별내역서!F507</f>
        <v>0</v>
      </c>
      <c r="F31" s="7">
        <f t="shared" si="0"/>
        <v>0</v>
      </c>
      <c r="G31" s="7">
        <f>[1]공종별내역서!H507</f>
        <v>0</v>
      </c>
      <c r="H31" s="7">
        <f t="shared" si="1"/>
        <v>0</v>
      </c>
      <c r="I31" s="7">
        <f>[1]공종별내역서!J507</f>
        <v>0</v>
      </c>
      <c r="J31" s="7">
        <f t="shared" si="2"/>
        <v>0</v>
      </c>
      <c r="K31" s="7">
        <f t="shared" si="3"/>
        <v>0</v>
      </c>
      <c r="L31" s="7">
        <f t="shared" si="3"/>
        <v>0</v>
      </c>
      <c r="M31" s="14" t="s">
        <v>55</v>
      </c>
      <c r="N31" s="9" t="s">
        <v>419</v>
      </c>
      <c r="O31" s="9" t="s">
        <v>55</v>
      </c>
      <c r="P31" s="9" t="s">
        <v>451</v>
      </c>
      <c r="Q31" s="9" t="s">
        <v>55</v>
      </c>
      <c r="R31" s="8">
        <v>3</v>
      </c>
      <c r="S31" s="9" t="s">
        <v>55</v>
      </c>
      <c r="T31" s="15"/>
    </row>
    <row r="32" spans="1:20" ht="30" customHeight="1">
      <c r="A32" s="14" t="s">
        <v>428</v>
      </c>
      <c r="B32" s="14" t="s">
        <v>55</v>
      </c>
      <c r="C32" s="14" t="s">
        <v>55</v>
      </c>
      <c r="D32" s="6">
        <v>1</v>
      </c>
      <c r="E32" s="7">
        <f>[1]공종별내역서!F531</f>
        <v>0</v>
      </c>
      <c r="F32" s="7">
        <f t="shared" si="0"/>
        <v>0</v>
      </c>
      <c r="G32" s="7">
        <f>[1]공종별내역서!H531</f>
        <v>0</v>
      </c>
      <c r="H32" s="7">
        <f t="shared" si="1"/>
        <v>0</v>
      </c>
      <c r="I32" s="7">
        <f>[1]공종별내역서!J531</f>
        <v>0</v>
      </c>
      <c r="J32" s="7">
        <f t="shared" si="2"/>
        <v>0</v>
      </c>
      <c r="K32" s="7">
        <f t="shared" si="3"/>
        <v>0</v>
      </c>
      <c r="L32" s="7">
        <f t="shared" si="3"/>
        <v>0</v>
      </c>
      <c r="M32" s="14" t="s">
        <v>55</v>
      </c>
      <c r="N32" s="9" t="s">
        <v>429</v>
      </c>
      <c r="O32" s="9" t="s">
        <v>55</v>
      </c>
      <c r="P32" s="9" t="s">
        <v>55</v>
      </c>
      <c r="Q32" s="9" t="s">
        <v>453</v>
      </c>
      <c r="R32" s="8">
        <v>2</v>
      </c>
      <c r="S32" s="9" t="s">
        <v>55</v>
      </c>
      <c r="T32" s="15">
        <f>L32*1</f>
        <v>0</v>
      </c>
    </row>
    <row r="33" spans="1:20" ht="30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T33" s="16"/>
    </row>
    <row r="34" spans="1:20" ht="30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T34" s="16"/>
    </row>
    <row r="35" spans="1:20" ht="30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T35" s="16"/>
    </row>
    <row r="36" spans="1:20" ht="30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T36" s="16"/>
    </row>
    <row r="37" spans="1:20" ht="30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T37" s="16"/>
    </row>
    <row r="38" spans="1:20" ht="30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T38" s="16"/>
    </row>
    <row r="39" spans="1:20" ht="30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T39" s="16"/>
    </row>
    <row r="40" spans="1:20" ht="30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T40" s="16"/>
    </row>
    <row r="41" spans="1:20" ht="30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T41" s="16"/>
    </row>
    <row r="42" spans="1:20" ht="30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T42" s="16"/>
    </row>
    <row r="43" spans="1:20" ht="30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T43" s="16"/>
    </row>
    <row r="44" spans="1:20" ht="30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T44" s="16"/>
    </row>
    <row r="45" spans="1:20" ht="30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T45" s="16"/>
    </row>
    <row r="46" spans="1:20" ht="30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T46" s="16"/>
    </row>
    <row r="47" spans="1:20" ht="30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T47" s="16"/>
    </row>
    <row r="48" spans="1:20" ht="30" customHeight="1">
      <c r="A48" s="14" t="s">
        <v>59</v>
      </c>
      <c r="B48" s="6"/>
      <c r="C48" s="6"/>
      <c r="D48" s="6"/>
      <c r="E48" s="6"/>
      <c r="F48" s="7">
        <f>F5</f>
        <v>0</v>
      </c>
      <c r="G48" s="6"/>
      <c r="H48" s="7">
        <f>H5</f>
        <v>0</v>
      </c>
      <c r="I48" s="6"/>
      <c r="J48" s="7">
        <f>J5</f>
        <v>0</v>
      </c>
      <c r="K48" s="6"/>
      <c r="L48" s="7">
        <f>L5</f>
        <v>0</v>
      </c>
      <c r="M48" s="6"/>
      <c r="T48" s="16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196" copies="2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531"/>
  <sheetViews>
    <sheetView topLeftCell="A118" workbookViewId="0">
      <selection activeCell="E37" sqref="E37"/>
    </sheetView>
  </sheetViews>
  <sheetFormatPr defaultRowHeight="17.399999999999999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3" width="2.59765625" hidden="1" customWidth="1"/>
    <col min="44" max="44" width="10.59765625" hidden="1" customWidth="1"/>
    <col min="45" max="46" width="1.59765625" hidden="1" customWidth="1"/>
    <col min="47" max="47" width="24.59765625" hidden="1" customWidth="1"/>
    <col min="48" max="48" width="10.59765625" hidden="1" customWidth="1"/>
  </cols>
  <sheetData>
    <row r="1" spans="1:48" ht="30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48" ht="30" customHeight="1">
      <c r="A2" s="24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/>
      <c r="G2" s="24" t="s">
        <v>6</v>
      </c>
      <c r="H2" s="24"/>
      <c r="I2" s="24" t="s">
        <v>7</v>
      </c>
      <c r="J2" s="24"/>
      <c r="K2" s="24" t="s">
        <v>8</v>
      </c>
      <c r="L2" s="24"/>
      <c r="M2" s="24" t="s">
        <v>9</v>
      </c>
      <c r="N2" s="26" t="s">
        <v>10</v>
      </c>
      <c r="O2" s="26" t="s">
        <v>11</v>
      </c>
      <c r="P2" s="26" t="s">
        <v>12</v>
      </c>
      <c r="Q2" s="26" t="s">
        <v>13</v>
      </c>
      <c r="R2" s="26" t="s">
        <v>14</v>
      </c>
      <c r="S2" s="26" t="s">
        <v>15</v>
      </c>
      <c r="T2" s="26" t="s">
        <v>16</v>
      </c>
      <c r="U2" s="26" t="s">
        <v>17</v>
      </c>
      <c r="V2" s="26" t="s">
        <v>18</v>
      </c>
      <c r="W2" s="26" t="s">
        <v>19</v>
      </c>
      <c r="X2" s="26" t="s">
        <v>20</v>
      </c>
      <c r="Y2" s="26" t="s">
        <v>21</v>
      </c>
      <c r="Z2" s="26" t="s">
        <v>22</v>
      </c>
      <c r="AA2" s="26" t="s">
        <v>23</v>
      </c>
      <c r="AB2" s="26" t="s">
        <v>24</v>
      </c>
      <c r="AC2" s="26" t="s">
        <v>25</v>
      </c>
      <c r="AD2" s="26" t="s">
        <v>26</v>
      </c>
      <c r="AE2" s="26" t="s">
        <v>27</v>
      </c>
      <c r="AF2" s="26" t="s">
        <v>28</v>
      </c>
      <c r="AG2" s="26" t="s">
        <v>29</v>
      </c>
      <c r="AH2" s="26" t="s">
        <v>30</v>
      </c>
      <c r="AI2" s="26" t="s">
        <v>31</v>
      </c>
      <c r="AJ2" s="26" t="s">
        <v>32</v>
      </c>
      <c r="AK2" s="26" t="s">
        <v>33</v>
      </c>
      <c r="AL2" s="26" t="s">
        <v>34</v>
      </c>
      <c r="AM2" s="26" t="s">
        <v>35</v>
      </c>
      <c r="AN2" s="26" t="s">
        <v>36</v>
      </c>
      <c r="AO2" s="26" t="s">
        <v>37</v>
      </c>
      <c r="AP2" s="26" t="s">
        <v>38</v>
      </c>
      <c r="AQ2" s="26" t="s">
        <v>39</v>
      </c>
      <c r="AR2" s="26" t="s">
        <v>40</v>
      </c>
      <c r="AS2" s="26" t="s">
        <v>41</v>
      </c>
      <c r="AT2" s="26" t="s">
        <v>42</v>
      </c>
      <c r="AU2" s="26" t="s">
        <v>43</v>
      </c>
      <c r="AV2" s="26" t="s">
        <v>44</v>
      </c>
    </row>
    <row r="3" spans="1:48" ht="30" customHeight="1">
      <c r="A3" s="24"/>
      <c r="B3" s="24"/>
      <c r="C3" s="24"/>
      <c r="D3" s="24"/>
      <c r="E3" s="4" t="s">
        <v>45</v>
      </c>
      <c r="F3" s="4" t="s">
        <v>46</v>
      </c>
      <c r="G3" s="4" t="s">
        <v>45</v>
      </c>
      <c r="H3" s="4" t="s">
        <v>46</v>
      </c>
      <c r="I3" s="4" t="s">
        <v>45</v>
      </c>
      <c r="J3" s="4" t="s">
        <v>46</v>
      </c>
      <c r="K3" s="4" t="s">
        <v>45</v>
      </c>
      <c r="L3" s="4" t="s">
        <v>46</v>
      </c>
      <c r="M3" s="24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</row>
    <row r="4" spans="1:48" ht="30" customHeight="1">
      <c r="A4" s="5" t="s">
        <v>47</v>
      </c>
      <c r="B4" s="5" t="s">
        <v>48</v>
      </c>
      <c r="C4" s="6"/>
      <c r="D4" s="6"/>
      <c r="E4" s="7"/>
      <c r="F4" s="7"/>
      <c r="G4" s="7"/>
      <c r="H4" s="7"/>
      <c r="I4" s="7"/>
      <c r="J4" s="7"/>
      <c r="K4" s="7"/>
      <c r="L4" s="7"/>
      <c r="M4" s="6"/>
      <c r="N4" s="8"/>
      <c r="O4" s="8"/>
      <c r="P4" s="8"/>
      <c r="Q4" s="9" t="s">
        <v>49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</row>
    <row r="5" spans="1:48" ht="30" customHeight="1">
      <c r="A5" s="5" t="s">
        <v>50</v>
      </c>
      <c r="B5" s="5" t="s">
        <v>51</v>
      </c>
      <c r="C5" s="5" t="s">
        <v>52</v>
      </c>
      <c r="D5" s="6">
        <v>435.1</v>
      </c>
      <c r="E5" s="7">
        <f>TRUNC([1]일위대가목록!E4,0)</f>
        <v>0</v>
      </c>
      <c r="F5" s="7">
        <f>TRUNC(E5*D5, 0)</f>
        <v>0</v>
      </c>
      <c r="G5" s="7">
        <f>TRUNC([1]일위대가목록!F4,0)</f>
        <v>0</v>
      </c>
      <c r="H5" s="7">
        <f>TRUNC(G5*D5, 0)</f>
        <v>0</v>
      </c>
      <c r="I5" s="7">
        <f>TRUNC([1]일위대가목록!G4,0)</f>
        <v>0</v>
      </c>
      <c r="J5" s="7">
        <f>TRUNC(I5*D5, 0)</f>
        <v>0</v>
      </c>
      <c r="K5" s="7">
        <f>TRUNC(E5+G5+I5, 0)</f>
        <v>0</v>
      </c>
      <c r="L5" s="7">
        <f>TRUNC(F5+H5+J5, 0)</f>
        <v>0</v>
      </c>
      <c r="M5" s="5" t="s">
        <v>53</v>
      </c>
      <c r="N5" s="9" t="s">
        <v>54</v>
      </c>
      <c r="O5" s="9" t="s">
        <v>55</v>
      </c>
      <c r="P5" s="9" t="s">
        <v>55</v>
      </c>
      <c r="Q5" s="9" t="s">
        <v>49</v>
      </c>
      <c r="R5" s="9" t="s">
        <v>56</v>
      </c>
      <c r="S5" s="9" t="s">
        <v>57</v>
      </c>
      <c r="T5" s="9" t="s">
        <v>57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9" t="s">
        <v>55</v>
      </c>
      <c r="AS5" s="9" t="s">
        <v>55</v>
      </c>
      <c r="AT5" s="8"/>
      <c r="AU5" s="9" t="s">
        <v>58</v>
      </c>
      <c r="AV5" s="8">
        <v>48</v>
      </c>
    </row>
    <row r="6" spans="1:48" ht="30" customHeight="1">
      <c r="A6" s="6"/>
      <c r="B6" s="6"/>
      <c r="C6" s="6"/>
      <c r="D6" s="6"/>
      <c r="E6" s="7"/>
      <c r="F6" s="7"/>
      <c r="G6" s="7"/>
      <c r="H6" s="7"/>
      <c r="I6" s="7"/>
      <c r="J6" s="7"/>
      <c r="K6" s="7"/>
      <c r="L6" s="7"/>
      <c r="M6" s="6"/>
      <c r="Q6" s="10" t="s">
        <v>49</v>
      </c>
    </row>
    <row r="7" spans="1:48" ht="30" customHeight="1">
      <c r="A7" s="6"/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6"/>
      <c r="Q7" s="10" t="s">
        <v>49</v>
      </c>
    </row>
    <row r="8" spans="1:48" ht="30" customHeight="1">
      <c r="A8" s="6"/>
      <c r="B8" s="6"/>
      <c r="C8" s="6"/>
      <c r="D8" s="6"/>
      <c r="E8" s="7"/>
      <c r="F8" s="7"/>
      <c r="G8" s="7"/>
      <c r="H8" s="7"/>
      <c r="I8" s="7"/>
      <c r="J8" s="7"/>
      <c r="K8" s="7"/>
      <c r="L8" s="7"/>
      <c r="M8" s="6"/>
      <c r="Q8" s="10" t="s">
        <v>49</v>
      </c>
    </row>
    <row r="9" spans="1:48" ht="30" customHeight="1">
      <c r="A9" s="6"/>
      <c r="B9" s="6"/>
      <c r="C9" s="6"/>
      <c r="D9" s="6"/>
      <c r="E9" s="7"/>
      <c r="F9" s="7"/>
      <c r="G9" s="7"/>
      <c r="H9" s="7"/>
      <c r="I9" s="7"/>
      <c r="J9" s="7"/>
      <c r="K9" s="7"/>
      <c r="L9" s="7"/>
      <c r="M9" s="6"/>
      <c r="Q9" s="10" t="s">
        <v>49</v>
      </c>
    </row>
    <row r="10" spans="1:48" ht="30" customHeight="1">
      <c r="A10" s="6"/>
      <c r="B10" s="6"/>
      <c r="C10" s="6"/>
      <c r="D10" s="6"/>
      <c r="E10" s="7"/>
      <c r="F10" s="7"/>
      <c r="G10" s="7"/>
      <c r="H10" s="7"/>
      <c r="I10" s="7"/>
      <c r="J10" s="7"/>
      <c r="K10" s="7"/>
      <c r="L10" s="7"/>
      <c r="M10" s="6"/>
      <c r="Q10" s="10" t="s">
        <v>49</v>
      </c>
    </row>
    <row r="11" spans="1:48" ht="30" customHeight="1">
      <c r="A11" s="6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6"/>
      <c r="Q11" s="10" t="s">
        <v>49</v>
      </c>
    </row>
    <row r="12" spans="1:48" ht="30" customHeight="1">
      <c r="A12" s="6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6"/>
      <c r="Q12" s="10" t="s">
        <v>49</v>
      </c>
    </row>
    <row r="13" spans="1:48" ht="30" customHeight="1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6"/>
      <c r="Q13" s="10" t="s">
        <v>49</v>
      </c>
    </row>
    <row r="14" spans="1:48" ht="30" customHeight="1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6"/>
      <c r="Q14" s="10" t="s">
        <v>49</v>
      </c>
    </row>
    <row r="15" spans="1:48" ht="30" customHeight="1">
      <c r="A15" s="6"/>
      <c r="B15" s="6"/>
      <c r="C15" s="6"/>
      <c r="D15" s="6"/>
      <c r="E15" s="7"/>
      <c r="F15" s="7"/>
      <c r="G15" s="7"/>
      <c r="H15" s="7"/>
      <c r="I15" s="7"/>
      <c r="J15" s="7"/>
      <c r="K15" s="7"/>
      <c r="L15" s="7"/>
      <c r="M15" s="6"/>
      <c r="Q15" s="10" t="s">
        <v>49</v>
      </c>
    </row>
    <row r="16" spans="1:48" ht="30" customHeight="1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6"/>
      <c r="Q16" s="10" t="s">
        <v>49</v>
      </c>
    </row>
    <row r="17" spans="1:48" ht="30" customHeight="1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6"/>
      <c r="Q17" s="10" t="s">
        <v>49</v>
      </c>
    </row>
    <row r="18" spans="1:48" ht="30" customHeight="1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6"/>
      <c r="Q18" s="10" t="s">
        <v>49</v>
      </c>
    </row>
    <row r="19" spans="1:48" ht="30" customHeight="1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6"/>
      <c r="Q19" s="10" t="s">
        <v>49</v>
      </c>
    </row>
    <row r="20" spans="1:48" ht="30" customHeight="1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6"/>
      <c r="Q20" s="10" t="s">
        <v>49</v>
      </c>
    </row>
    <row r="21" spans="1:48" ht="30" customHeight="1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6"/>
      <c r="Q21" s="10" t="s">
        <v>49</v>
      </c>
    </row>
    <row r="22" spans="1:48" ht="30" customHeight="1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6"/>
      <c r="Q22" s="10" t="s">
        <v>49</v>
      </c>
    </row>
    <row r="23" spans="1:48" ht="30" customHeight="1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6"/>
      <c r="Q23" s="10" t="s">
        <v>49</v>
      </c>
    </row>
    <row r="24" spans="1:48" ht="30" customHeight="1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6"/>
      <c r="Q24" s="10" t="s">
        <v>49</v>
      </c>
    </row>
    <row r="25" spans="1:48" ht="30" customHeight="1">
      <c r="A25" s="6"/>
      <c r="B25" s="6"/>
      <c r="C25" s="6"/>
      <c r="D25" s="6"/>
      <c r="E25" s="7"/>
      <c r="F25" s="7"/>
      <c r="G25" s="7"/>
      <c r="H25" s="7"/>
      <c r="I25" s="7"/>
      <c r="J25" s="7"/>
      <c r="K25" s="7"/>
      <c r="L25" s="7"/>
      <c r="M25" s="6"/>
      <c r="Q25" s="10" t="s">
        <v>49</v>
      </c>
    </row>
    <row r="26" spans="1:48" ht="30" customHeight="1">
      <c r="A26" s="6"/>
      <c r="B26" s="6"/>
      <c r="C26" s="6"/>
      <c r="D26" s="6"/>
      <c r="E26" s="7"/>
      <c r="F26" s="7"/>
      <c r="G26" s="7"/>
      <c r="H26" s="7"/>
      <c r="I26" s="7"/>
      <c r="J26" s="7"/>
      <c r="K26" s="7"/>
      <c r="L26" s="7"/>
      <c r="M26" s="6"/>
      <c r="Q26" s="10" t="s">
        <v>49</v>
      </c>
    </row>
    <row r="27" spans="1:48" ht="30" customHeight="1">
      <c r="A27" s="5" t="s">
        <v>59</v>
      </c>
      <c r="B27" s="6"/>
      <c r="C27" s="6"/>
      <c r="D27" s="6"/>
      <c r="E27" s="7"/>
      <c r="F27" s="7">
        <f>SUMIF(Q5:Q26,"01010101",F5:F26)</f>
        <v>0</v>
      </c>
      <c r="G27" s="7"/>
      <c r="H27" s="7">
        <f>SUMIF(Q5:Q26,"01010101",H5:H26)</f>
        <v>0</v>
      </c>
      <c r="I27" s="7"/>
      <c r="J27" s="7">
        <f>SUMIF(Q5:Q26,"01010101",J5:J26)</f>
        <v>0</v>
      </c>
      <c r="K27" s="7"/>
      <c r="L27" s="7">
        <f>SUMIF(Q5:Q26,"01010101",L5:L26)</f>
        <v>0</v>
      </c>
      <c r="M27" s="6"/>
      <c r="N27" t="s">
        <v>60</v>
      </c>
    </row>
    <row r="28" spans="1:48" ht="30" customHeight="1">
      <c r="A28" s="5" t="s">
        <v>61</v>
      </c>
      <c r="B28" s="5" t="s">
        <v>48</v>
      </c>
      <c r="C28" s="6"/>
      <c r="D28" s="6"/>
      <c r="E28" s="7"/>
      <c r="F28" s="7"/>
      <c r="G28" s="7"/>
      <c r="H28" s="7"/>
      <c r="I28" s="7"/>
      <c r="J28" s="7"/>
      <c r="K28" s="7"/>
      <c r="L28" s="7"/>
      <c r="M28" s="6"/>
      <c r="N28" s="8"/>
      <c r="O28" s="8"/>
      <c r="P28" s="8"/>
      <c r="Q28" s="9" t="s">
        <v>62</v>
      </c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</row>
    <row r="29" spans="1:48" ht="30" customHeight="1">
      <c r="A29" s="5" t="s">
        <v>63</v>
      </c>
      <c r="B29" s="5" t="s">
        <v>64</v>
      </c>
      <c r="C29" s="5" t="s">
        <v>65</v>
      </c>
      <c r="D29" s="6">
        <v>12.7</v>
      </c>
      <c r="E29" s="7">
        <f>TRUNC([1]단가대비표!O26,0)</f>
        <v>0</v>
      </c>
      <c r="F29" s="7">
        <f t="shared" ref="F29:F40" si="0">TRUNC(E29*D29, 0)</f>
        <v>0</v>
      </c>
      <c r="G29" s="7">
        <f>TRUNC([1]단가대비표!P26,0)</f>
        <v>0</v>
      </c>
      <c r="H29" s="7">
        <f t="shared" ref="H29:H40" si="1">TRUNC(G29*D29, 0)</f>
        <v>0</v>
      </c>
      <c r="I29" s="7">
        <f>TRUNC([1]단가대비표!V26,0)</f>
        <v>0</v>
      </c>
      <c r="J29" s="7">
        <f t="shared" ref="J29:J40" si="2">TRUNC(I29*D29, 0)</f>
        <v>0</v>
      </c>
      <c r="K29" s="7">
        <f t="shared" ref="K29:L40" si="3">TRUNC(E29+G29+I29, 0)</f>
        <v>0</v>
      </c>
      <c r="L29" s="7">
        <f t="shared" si="3"/>
        <v>0</v>
      </c>
      <c r="M29" s="5" t="s">
        <v>55</v>
      </c>
      <c r="N29" s="9" t="s">
        <v>66</v>
      </c>
      <c r="O29" s="9" t="s">
        <v>55</v>
      </c>
      <c r="P29" s="9" t="s">
        <v>55</v>
      </c>
      <c r="Q29" s="9" t="s">
        <v>62</v>
      </c>
      <c r="R29" s="9" t="s">
        <v>57</v>
      </c>
      <c r="S29" s="9" t="s">
        <v>57</v>
      </c>
      <c r="T29" s="9" t="s">
        <v>56</v>
      </c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9" t="s">
        <v>55</v>
      </c>
      <c r="AS29" s="9" t="s">
        <v>55</v>
      </c>
      <c r="AT29" s="8"/>
      <c r="AU29" s="9" t="s">
        <v>67</v>
      </c>
      <c r="AV29" s="8">
        <v>53</v>
      </c>
    </row>
    <row r="30" spans="1:48" ht="30" customHeight="1">
      <c r="A30" s="5" t="s">
        <v>63</v>
      </c>
      <c r="B30" s="5" t="s">
        <v>68</v>
      </c>
      <c r="C30" s="5" t="s">
        <v>65</v>
      </c>
      <c r="D30" s="6">
        <v>62.6</v>
      </c>
      <c r="E30" s="7">
        <f>TRUNC([1]단가대비표!O25,0)</f>
        <v>0</v>
      </c>
      <c r="F30" s="7">
        <f t="shared" si="0"/>
        <v>0</v>
      </c>
      <c r="G30" s="7">
        <f>TRUNC([1]단가대비표!P25,0)</f>
        <v>0</v>
      </c>
      <c r="H30" s="7">
        <f t="shared" si="1"/>
        <v>0</v>
      </c>
      <c r="I30" s="7">
        <f>TRUNC([1]단가대비표!V25,0)</f>
        <v>0</v>
      </c>
      <c r="J30" s="7">
        <f t="shared" si="2"/>
        <v>0</v>
      </c>
      <c r="K30" s="7">
        <f t="shared" si="3"/>
        <v>0</v>
      </c>
      <c r="L30" s="7">
        <f t="shared" si="3"/>
        <v>0</v>
      </c>
      <c r="M30" s="5" t="s">
        <v>55</v>
      </c>
      <c r="N30" s="9" t="s">
        <v>69</v>
      </c>
      <c r="O30" s="9" t="s">
        <v>55</v>
      </c>
      <c r="P30" s="9" t="s">
        <v>55</v>
      </c>
      <c r="Q30" s="9" t="s">
        <v>62</v>
      </c>
      <c r="R30" s="9" t="s">
        <v>57</v>
      </c>
      <c r="S30" s="9" t="s">
        <v>57</v>
      </c>
      <c r="T30" s="9" t="s">
        <v>56</v>
      </c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9" t="s">
        <v>55</v>
      </c>
      <c r="AS30" s="9" t="s">
        <v>55</v>
      </c>
      <c r="AT30" s="8"/>
      <c r="AU30" s="9" t="s">
        <v>70</v>
      </c>
      <c r="AV30" s="8">
        <v>52</v>
      </c>
    </row>
    <row r="31" spans="1:48" ht="30" customHeight="1">
      <c r="A31" s="5" t="s">
        <v>71</v>
      </c>
      <c r="B31" s="5" t="s">
        <v>72</v>
      </c>
      <c r="C31" s="5" t="s">
        <v>65</v>
      </c>
      <c r="D31" s="6">
        <v>61.3</v>
      </c>
      <c r="E31" s="7">
        <f>TRUNC([1]일위대가목록!E5,0)</f>
        <v>0</v>
      </c>
      <c r="F31" s="7">
        <f t="shared" si="0"/>
        <v>0</v>
      </c>
      <c r="G31" s="7">
        <f>TRUNC([1]일위대가목록!F5,0)</f>
        <v>0</v>
      </c>
      <c r="H31" s="7">
        <f t="shared" si="1"/>
        <v>0</v>
      </c>
      <c r="I31" s="7">
        <f>TRUNC([1]일위대가목록!G5,0)</f>
        <v>0</v>
      </c>
      <c r="J31" s="7">
        <f t="shared" si="2"/>
        <v>0</v>
      </c>
      <c r="K31" s="7">
        <f t="shared" si="3"/>
        <v>0</v>
      </c>
      <c r="L31" s="7">
        <f t="shared" si="3"/>
        <v>0</v>
      </c>
      <c r="M31" s="5" t="s">
        <v>73</v>
      </c>
      <c r="N31" s="9" t="s">
        <v>74</v>
      </c>
      <c r="O31" s="9" t="s">
        <v>55</v>
      </c>
      <c r="P31" s="9" t="s">
        <v>55</v>
      </c>
      <c r="Q31" s="9" t="s">
        <v>62</v>
      </c>
      <c r="R31" s="9" t="s">
        <v>56</v>
      </c>
      <c r="S31" s="9" t="s">
        <v>57</v>
      </c>
      <c r="T31" s="9" t="s">
        <v>57</v>
      </c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9" t="s">
        <v>55</v>
      </c>
      <c r="AS31" s="9" t="s">
        <v>55</v>
      </c>
      <c r="AT31" s="8"/>
      <c r="AU31" s="9" t="s">
        <v>75</v>
      </c>
      <c r="AV31" s="8">
        <v>143</v>
      </c>
    </row>
    <row r="32" spans="1:48" ht="30" customHeight="1">
      <c r="A32" s="5" t="s">
        <v>76</v>
      </c>
      <c r="B32" s="5" t="s">
        <v>72</v>
      </c>
      <c r="C32" s="5" t="s">
        <v>65</v>
      </c>
      <c r="D32" s="6">
        <v>12.6</v>
      </c>
      <c r="E32" s="7">
        <f>TRUNC([1]일위대가목록!E6,0)</f>
        <v>0</v>
      </c>
      <c r="F32" s="7">
        <f t="shared" si="0"/>
        <v>0</v>
      </c>
      <c r="G32" s="7">
        <f>TRUNC([1]일위대가목록!F6,0)</f>
        <v>0</v>
      </c>
      <c r="H32" s="7">
        <f t="shared" si="1"/>
        <v>0</v>
      </c>
      <c r="I32" s="7">
        <f>TRUNC([1]일위대가목록!G6,0)</f>
        <v>0</v>
      </c>
      <c r="J32" s="7">
        <f t="shared" si="2"/>
        <v>0</v>
      </c>
      <c r="K32" s="7">
        <f t="shared" si="3"/>
        <v>0</v>
      </c>
      <c r="L32" s="7">
        <f t="shared" si="3"/>
        <v>0</v>
      </c>
      <c r="M32" s="5" t="s">
        <v>77</v>
      </c>
      <c r="N32" s="9" t="s">
        <v>78</v>
      </c>
      <c r="O32" s="9" t="s">
        <v>55</v>
      </c>
      <c r="P32" s="9" t="s">
        <v>55</v>
      </c>
      <c r="Q32" s="9" t="s">
        <v>62</v>
      </c>
      <c r="R32" s="9" t="s">
        <v>56</v>
      </c>
      <c r="S32" s="9" t="s">
        <v>57</v>
      </c>
      <c r="T32" s="9" t="s">
        <v>57</v>
      </c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9" t="s">
        <v>55</v>
      </c>
      <c r="AS32" s="9" t="s">
        <v>55</v>
      </c>
      <c r="AT32" s="8"/>
      <c r="AU32" s="9" t="s">
        <v>79</v>
      </c>
      <c r="AV32" s="8">
        <v>144</v>
      </c>
    </row>
    <row r="33" spans="1:48" ht="30" customHeight="1">
      <c r="A33" s="5" t="s">
        <v>80</v>
      </c>
      <c r="B33" s="5" t="s">
        <v>81</v>
      </c>
      <c r="C33" s="5" t="s">
        <v>52</v>
      </c>
      <c r="D33" s="6">
        <v>409</v>
      </c>
      <c r="E33" s="7">
        <f>TRUNC([1]일위대가목록!E7,0)</f>
        <v>0</v>
      </c>
      <c r="F33" s="7">
        <f t="shared" si="0"/>
        <v>0</v>
      </c>
      <c r="G33" s="7">
        <f>TRUNC([1]일위대가목록!F7,0)</f>
        <v>0</v>
      </c>
      <c r="H33" s="7">
        <f t="shared" si="1"/>
        <v>0</v>
      </c>
      <c r="I33" s="7">
        <f>TRUNC([1]일위대가목록!G7,0)</f>
        <v>0</v>
      </c>
      <c r="J33" s="7">
        <f t="shared" si="2"/>
        <v>0</v>
      </c>
      <c r="K33" s="7">
        <f t="shared" si="3"/>
        <v>0</v>
      </c>
      <c r="L33" s="7">
        <f t="shared" si="3"/>
        <v>0</v>
      </c>
      <c r="M33" s="5" t="s">
        <v>82</v>
      </c>
      <c r="N33" s="9" t="s">
        <v>83</v>
      </c>
      <c r="O33" s="9" t="s">
        <v>55</v>
      </c>
      <c r="P33" s="9" t="s">
        <v>55</v>
      </c>
      <c r="Q33" s="9" t="s">
        <v>62</v>
      </c>
      <c r="R33" s="9" t="s">
        <v>56</v>
      </c>
      <c r="S33" s="9" t="s">
        <v>57</v>
      </c>
      <c r="T33" s="9" t="s">
        <v>57</v>
      </c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9" t="s">
        <v>55</v>
      </c>
      <c r="AS33" s="9" t="s">
        <v>55</v>
      </c>
      <c r="AT33" s="8"/>
      <c r="AU33" s="9" t="s">
        <v>84</v>
      </c>
      <c r="AV33" s="8">
        <v>56</v>
      </c>
    </row>
    <row r="34" spans="1:48" ht="30" customHeight="1">
      <c r="A34" s="5" t="s">
        <v>85</v>
      </c>
      <c r="B34" s="5" t="s">
        <v>86</v>
      </c>
      <c r="C34" s="5" t="s">
        <v>87</v>
      </c>
      <c r="D34" s="6">
        <v>1.1120000000000001</v>
      </c>
      <c r="E34" s="7">
        <f>TRUNC([1]단가대비표!O116,0)</f>
        <v>0</v>
      </c>
      <c r="F34" s="7">
        <f t="shared" si="0"/>
        <v>0</v>
      </c>
      <c r="G34" s="7">
        <f>TRUNC([1]단가대비표!P116,0)</f>
        <v>0</v>
      </c>
      <c r="H34" s="7">
        <f t="shared" si="1"/>
        <v>0</v>
      </c>
      <c r="I34" s="7">
        <f>TRUNC([1]단가대비표!V116,0)</f>
        <v>0</v>
      </c>
      <c r="J34" s="7">
        <f t="shared" si="2"/>
        <v>0</v>
      </c>
      <c r="K34" s="7">
        <f t="shared" si="3"/>
        <v>0</v>
      </c>
      <c r="L34" s="7">
        <f t="shared" si="3"/>
        <v>0</v>
      </c>
      <c r="M34" s="5" t="s">
        <v>88</v>
      </c>
      <c r="N34" s="9" t="s">
        <v>89</v>
      </c>
      <c r="O34" s="9" t="s">
        <v>55</v>
      </c>
      <c r="P34" s="9" t="s">
        <v>55</v>
      </c>
      <c r="Q34" s="9" t="s">
        <v>62</v>
      </c>
      <c r="R34" s="9" t="s">
        <v>57</v>
      </c>
      <c r="S34" s="9" t="s">
        <v>57</v>
      </c>
      <c r="T34" s="9" t="s">
        <v>56</v>
      </c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9" t="s">
        <v>55</v>
      </c>
      <c r="AS34" s="9" t="s">
        <v>55</v>
      </c>
      <c r="AT34" s="8"/>
      <c r="AU34" s="9" t="s">
        <v>90</v>
      </c>
      <c r="AV34" s="8">
        <v>147</v>
      </c>
    </row>
    <row r="35" spans="1:48" ht="30" customHeight="1">
      <c r="A35" s="5" t="s">
        <v>91</v>
      </c>
      <c r="B35" s="5" t="s">
        <v>92</v>
      </c>
      <c r="C35" s="5" t="s">
        <v>87</v>
      </c>
      <c r="D35" s="6">
        <v>0.61199999999999999</v>
      </c>
      <c r="E35" s="7">
        <f>TRUNC([1]단가대비표!O22,0)</f>
        <v>0</v>
      </c>
      <c r="F35" s="7">
        <f t="shared" si="0"/>
        <v>0</v>
      </c>
      <c r="G35" s="7">
        <f>TRUNC([1]단가대비표!P22,0)</f>
        <v>0</v>
      </c>
      <c r="H35" s="7">
        <f t="shared" si="1"/>
        <v>0</v>
      </c>
      <c r="I35" s="7">
        <f>TRUNC([1]단가대비표!V22,0)</f>
        <v>0</v>
      </c>
      <c r="J35" s="7">
        <f t="shared" si="2"/>
        <v>0</v>
      </c>
      <c r="K35" s="7">
        <f t="shared" si="3"/>
        <v>0</v>
      </c>
      <c r="L35" s="7">
        <f t="shared" si="3"/>
        <v>0</v>
      </c>
      <c r="M35" s="5" t="s">
        <v>55</v>
      </c>
      <c r="N35" s="9" t="s">
        <v>93</v>
      </c>
      <c r="O35" s="9" t="s">
        <v>55</v>
      </c>
      <c r="P35" s="9" t="s">
        <v>55</v>
      </c>
      <c r="Q35" s="9" t="s">
        <v>62</v>
      </c>
      <c r="R35" s="9" t="s">
        <v>57</v>
      </c>
      <c r="S35" s="9" t="s">
        <v>57</v>
      </c>
      <c r="T35" s="9" t="s">
        <v>56</v>
      </c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9" t="s">
        <v>55</v>
      </c>
      <c r="AS35" s="9" t="s">
        <v>55</v>
      </c>
      <c r="AT35" s="8"/>
      <c r="AU35" s="9" t="s">
        <v>94</v>
      </c>
      <c r="AV35" s="8">
        <v>50</v>
      </c>
    </row>
    <row r="36" spans="1:48" ht="30" customHeight="1">
      <c r="A36" s="5" t="s">
        <v>91</v>
      </c>
      <c r="B36" s="5" t="s">
        <v>95</v>
      </c>
      <c r="C36" s="5" t="s">
        <v>87</v>
      </c>
      <c r="D36" s="6">
        <v>0.5</v>
      </c>
      <c r="E36" s="7">
        <f>TRUNC([1]단가대비표!O23,0)</f>
        <v>0</v>
      </c>
      <c r="F36" s="7">
        <f t="shared" si="0"/>
        <v>0</v>
      </c>
      <c r="G36" s="7">
        <f>TRUNC([1]단가대비표!P23,0)</f>
        <v>0</v>
      </c>
      <c r="H36" s="7">
        <f t="shared" si="1"/>
        <v>0</v>
      </c>
      <c r="I36" s="7">
        <f>TRUNC([1]단가대비표!V23,0)</f>
        <v>0</v>
      </c>
      <c r="J36" s="7">
        <f t="shared" si="2"/>
        <v>0</v>
      </c>
      <c r="K36" s="7">
        <f t="shared" si="3"/>
        <v>0</v>
      </c>
      <c r="L36" s="7">
        <f t="shared" si="3"/>
        <v>0</v>
      </c>
      <c r="M36" s="5" t="s">
        <v>55</v>
      </c>
      <c r="N36" s="9" t="s">
        <v>96</v>
      </c>
      <c r="O36" s="9" t="s">
        <v>55</v>
      </c>
      <c r="P36" s="9" t="s">
        <v>55</v>
      </c>
      <c r="Q36" s="9" t="s">
        <v>62</v>
      </c>
      <c r="R36" s="9" t="s">
        <v>57</v>
      </c>
      <c r="S36" s="9" t="s">
        <v>57</v>
      </c>
      <c r="T36" s="9" t="s">
        <v>56</v>
      </c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9" t="s">
        <v>55</v>
      </c>
      <c r="AS36" s="9" t="s">
        <v>55</v>
      </c>
      <c r="AT36" s="8"/>
      <c r="AU36" s="9" t="s">
        <v>97</v>
      </c>
      <c r="AV36" s="8">
        <v>51</v>
      </c>
    </row>
    <row r="37" spans="1:48" ht="30" customHeight="1">
      <c r="A37" s="5" t="s">
        <v>98</v>
      </c>
      <c r="B37" s="5" t="s">
        <v>99</v>
      </c>
      <c r="C37" s="5" t="s">
        <v>87</v>
      </c>
      <c r="D37" s="6">
        <v>1.081</v>
      </c>
      <c r="E37" s="7">
        <f>TRUNC([1]일위대가목록!E8,0)</f>
        <v>0</v>
      </c>
      <c r="F37" s="7">
        <f t="shared" si="0"/>
        <v>0</v>
      </c>
      <c r="G37" s="7">
        <f>TRUNC([1]일위대가목록!F8,0)</f>
        <v>0</v>
      </c>
      <c r="H37" s="7">
        <f t="shared" si="1"/>
        <v>0</v>
      </c>
      <c r="I37" s="7">
        <f>TRUNC([1]일위대가목록!G8,0)</f>
        <v>0</v>
      </c>
      <c r="J37" s="7">
        <f t="shared" si="2"/>
        <v>0</v>
      </c>
      <c r="K37" s="7">
        <f t="shared" si="3"/>
        <v>0</v>
      </c>
      <c r="L37" s="7">
        <f t="shared" si="3"/>
        <v>0</v>
      </c>
      <c r="M37" s="5" t="s">
        <v>100</v>
      </c>
      <c r="N37" s="9" t="s">
        <v>101</v>
      </c>
      <c r="O37" s="9" t="s">
        <v>55</v>
      </c>
      <c r="P37" s="9" t="s">
        <v>55</v>
      </c>
      <c r="Q37" s="9" t="s">
        <v>62</v>
      </c>
      <c r="R37" s="9" t="s">
        <v>56</v>
      </c>
      <c r="S37" s="9" t="s">
        <v>57</v>
      </c>
      <c r="T37" s="9" t="s">
        <v>57</v>
      </c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9" t="s">
        <v>55</v>
      </c>
      <c r="AS37" s="9" t="s">
        <v>55</v>
      </c>
      <c r="AT37" s="8"/>
      <c r="AU37" s="9" t="s">
        <v>102</v>
      </c>
      <c r="AV37" s="8">
        <v>145</v>
      </c>
    </row>
    <row r="38" spans="1:48" ht="30" customHeight="1">
      <c r="A38" s="5" t="s">
        <v>103</v>
      </c>
      <c r="B38" s="5" t="s">
        <v>104</v>
      </c>
      <c r="C38" s="5" t="s">
        <v>87</v>
      </c>
      <c r="D38" s="6">
        <v>-3.1E-2</v>
      </c>
      <c r="E38" s="7">
        <f>TRUNC([1]단가대비표!O16,0)</f>
        <v>0</v>
      </c>
      <c r="F38" s="7">
        <f t="shared" si="0"/>
        <v>0</v>
      </c>
      <c r="G38" s="7">
        <f>TRUNC([1]단가대비표!P16,0)</f>
        <v>0</v>
      </c>
      <c r="H38" s="7">
        <f t="shared" si="1"/>
        <v>0</v>
      </c>
      <c r="I38" s="7">
        <f>TRUNC([1]단가대비표!V16,0)</f>
        <v>0</v>
      </c>
      <c r="J38" s="7">
        <f t="shared" si="2"/>
        <v>0</v>
      </c>
      <c r="K38" s="7">
        <f t="shared" si="3"/>
        <v>0</v>
      </c>
      <c r="L38" s="7">
        <f t="shared" si="3"/>
        <v>0</v>
      </c>
      <c r="M38" s="5" t="s">
        <v>105</v>
      </c>
      <c r="N38" s="9" t="s">
        <v>106</v>
      </c>
      <c r="O38" s="9" t="s">
        <v>55</v>
      </c>
      <c r="P38" s="9" t="s">
        <v>55</v>
      </c>
      <c r="Q38" s="9" t="s">
        <v>62</v>
      </c>
      <c r="R38" s="9" t="s">
        <v>57</v>
      </c>
      <c r="S38" s="9" t="s">
        <v>57</v>
      </c>
      <c r="T38" s="9" t="s">
        <v>56</v>
      </c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9" t="s">
        <v>55</v>
      </c>
      <c r="AS38" s="9" t="s">
        <v>55</v>
      </c>
      <c r="AT38" s="8"/>
      <c r="AU38" s="9" t="s">
        <v>107</v>
      </c>
      <c r="AV38" s="8">
        <v>146</v>
      </c>
    </row>
    <row r="39" spans="1:48" ht="30" customHeight="1">
      <c r="A39" s="5" t="s">
        <v>108</v>
      </c>
      <c r="B39" s="5" t="s">
        <v>109</v>
      </c>
      <c r="C39" s="5" t="s">
        <v>110</v>
      </c>
      <c r="D39" s="6">
        <v>65</v>
      </c>
      <c r="E39" s="7">
        <f>TRUNC([1]일위대가목록!E9,0)</f>
        <v>0</v>
      </c>
      <c r="F39" s="7">
        <f t="shared" si="0"/>
        <v>0</v>
      </c>
      <c r="G39" s="7">
        <f>TRUNC([1]일위대가목록!F9,0)</f>
        <v>0</v>
      </c>
      <c r="H39" s="7">
        <f t="shared" si="1"/>
        <v>0</v>
      </c>
      <c r="I39" s="7">
        <f>TRUNC([1]일위대가목록!G9,0)</f>
        <v>0</v>
      </c>
      <c r="J39" s="7">
        <f t="shared" si="2"/>
        <v>0</v>
      </c>
      <c r="K39" s="7">
        <f t="shared" si="3"/>
        <v>0</v>
      </c>
      <c r="L39" s="7">
        <f t="shared" si="3"/>
        <v>0</v>
      </c>
      <c r="M39" s="5" t="s">
        <v>111</v>
      </c>
      <c r="N39" s="9" t="s">
        <v>112</v>
      </c>
      <c r="O39" s="9" t="s">
        <v>55</v>
      </c>
      <c r="P39" s="9" t="s">
        <v>55</v>
      </c>
      <c r="Q39" s="9" t="s">
        <v>62</v>
      </c>
      <c r="R39" s="9" t="s">
        <v>56</v>
      </c>
      <c r="S39" s="9" t="s">
        <v>57</v>
      </c>
      <c r="T39" s="9" t="s">
        <v>57</v>
      </c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9" t="s">
        <v>55</v>
      </c>
      <c r="AS39" s="9" t="s">
        <v>55</v>
      </c>
      <c r="AT39" s="8"/>
      <c r="AU39" s="9" t="s">
        <v>113</v>
      </c>
      <c r="AV39" s="8">
        <v>54</v>
      </c>
    </row>
    <row r="40" spans="1:48" ht="30" customHeight="1">
      <c r="A40" s="5" t="s">
        <v>108</v>
      </c>
      <c r="B40" s="5" t="s">
        <v>114</v>
      </c>
      <c r="C40" s="5" t="s">
        <v>110</v>
      </c>
      <c r="D40" s="6">
        <v>65</v>
      </c>
      <c r="E40" s="7">
        <f>TRUNC([1]일위대가목록!E10,0)</f>
        <v>0</v>
      </c>
      <c r="F40" s="7">
        <f t="shared" si="0"/>
        <v>0</v>
      </c>
      <c r="G40" s="7">
        <f>TRUNC([1]일위대가목록!F10,0)</f>
        <v>0</v>
      </c>
      <c r="H40" s="7">
        <f t="shared" si="1"/>
        <v>0</v>
      </c>
      <c r="I40" s="7">
        <f>TRUNC([1]일위대가목록!G10,0)</f>
        <v>0</v>
      </c>
      <c r="J40" s="7">
        <f t="shared" si="2"/>
        <v>0</v>
      </c>
      <c r="K40" s="7">
        <f t="shared" si="3"/>
        <v>0</v>
      </c>
      <c r="L40" s="7">
        <f t="shared" si="3"/>
        <v>0</v>
      </c>
      <c r="M40" s="5" t="s">
        <v>115</v>
      </c>
      <c r="N40" s="9" t="s">
        <v>116</v>
      </c>
      <c r="O40" s="9" t="s">
        <v>55</v>
      </c>
      <c r="P40" s="9" t="s">
        <v>55</v>
      </c>
      <c r="Q40" s="9" t="s">
        <v>62</v>
      </c>
      <c r="R40" s="9" t="s">
        <v>56</v>
      </c>
      <c r="S40" s="9" t="s">
        <v>57</v>
      </c>
      <c r="T40" s="9" t="s">
        <v>57</v>
      </c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9" t="s">
        <v>55</v>
      </c>
      <c r="AS40" s="9" t="s">
        <v>55</v>
      </c>
      <c r="AT40" s="8"/>
      <c r="AU40" s="9" t="s">
        <v>117</v>
      </c>
      <c r="AV40" s="8">
        <v>55</v>
      </c>
    </row>
    <row r="41" spans="1:48" ht="30" customHeight="1">
      <c r="A41" s="6"/>
      <c r="B41" s="6"/>
      <c r="C41" s="6"/>
      <c r="D41" s="6"/>
      <c r="E41" s="7"/>
      <c r="F41" s="7"/>
      <c r="G41" s="7"/>
      <c r="H41" s="7"/>
      <c r="I41" s="7"/>
      <c r="J41" s="7"/>
      <c r="K41" s="7"/>
      <c r="L41" s="7"/>
      <c r="M41" s="6"/>
      <c r="Q41" s="10" t="s">
        <v>62</v>
      </c>
    </row>
    <row r="42" spans="1:48" ht="30" customHeight="1">
      <c r="A42" s="6"/>
      <c r="B42" s="6"/>
      <c r="C42" s="6"/>
      <c r="D42" s="6"/>
      <c r="E42" s="7"/>
      <c r="F42" s="7"/>
      <c r="G42" s="7"/>
      <c r="H42" s="7"/>
      <c r="I42" s="7"/>
      <c r="J42" s="7"/>
      <c r="K42" s="7"/>
      <c r="L42" s="7"/>
      <c r="M42" s="6"/>
      <c r="Q42" s="10" t="s">
        <v>62</v>
      </c>
    </row>
    <row r="43" spans="1:48" ht="30" customHeight="1">
      <c r="A43" s="6"/>
      <c r="B43" s="6"/>
      <c r="C43" s="6"/>
      <c r="D43" s="6"/>
      <c r="E43" s="7"/>
      <c r="F43" s="7"/>
      <c r="G43" s="7"/>
      <c r="H43" s="7"/>
      <c r="I43" s="7"/>
      <c r="J43" s="7"/>
      <c r="K43" s="7"/>
      <c r="L43" s="7"/>
      <c r="M43" s="6"/>
      <c r="Q43" s="10" t="s">
        <v>62</v>
      </c>
    </row>
    <row r="44" spans="1:48" ht="30" customHeight="1">
      <c r="A44" s="6"/>
      <c r="B44" s="6"/>
      <c r="C44" s="6"/>
      <c r="D44" s="6"/>
      <c r="E44" s="7"/>
      <c r="F44" s="7"/>
      <c r="G44" s="7"/>
      <c r="H44" s="7"/>
      <c r="I44" s="7"/>
      <c r="J44" s="7"/>
      <c r="K44" s="7"/>
      <c r="L44" s="7"/>
      <c r="M44" s="6"/>
      <c r="Q44" s="10" t="s">
        <v>62</v>
      </c>
    </row>
    <row r="45" spans="1:48" ht="30" customHeight="1">
      <c r="A45" s="6"/>
      <c r="B45" s="6"/>
      <c r="C45" s="6"/>
      <c r="D45" s="6"/>
      <c r="E45" s="7"/>
      <c r="F45" s="7"/>
      <c r="G45" s="7"/>
      <c r="H45" s="7"/>
      <c r="I45" s="7"/>
      <c r="J45" s="7"/>
      <c r="K45" s="7"/>
      <c r="L45" s="7"/>
      <c r="M45" s="6"/>
      <c r="Q45" s="10" t="s">
        <v>62</v>
      </c>
    </row>
    <row r="46" spans="1:48" ht="30" customHeight="1">
      <c r="A46" s="6"/>
      <c r="B46" s="6"/>
      <c r="C46" s="6"/>
      <c r="D46" s="6"/>
      <c r="E46" s="7"/>
      <c r="F46" s="7"/>
      <c r="G46" s="7"/>
      <c r="H46" s="7"/>
      <c r="I46" s="7"/>
      <c r="J46" s="7"/>
      <c r="K46" s="7"/>
      <c r="L46" s="7"/>
      <c r="M46" s="6"/>
      <c r="Q46" s="10" t="s">
        <v>62</v>
      </c>
    </row>
    <row r="47" spans="1:48" ht="30" customHeight="1">
      <c r="A47" s="6"/>
      <c r="B47" s="6"/>
      <c r="C47" s="6"/>
      <c r="D47" s="6"/>
      <c r="E47" s="7"/>
      <c r="F47" s="7"/>
      <c r="G47" s="7"/>
      <c r="H47" s="7"/>
      <c r="I47" s="7"/>
      <c r="J47" s="7"/>
      <c r="K47" s="7"/>
      <c r="L47" s="7"/>
      <c r="M47" s="6"/>
      <c r="Q47" s="10" t="s">
        <v>62</v>
      </c>
    </row>
    <row r="48" spans="1:48" ht="30" customHeight="1">
      <c r="A48" s="6"/>
      <c r="B48" s="6"/>
      <c r="C48" s="6"/>
      <c r="D48" s="6"/>
      <c r="E48" s="7"/>
      <c r="F48" s="7"/>
      <c r="G48" s="7"/>
      <c r="H48" s="7"/>
      <c r="I48" s="7"/>
      <c r="J48" s="7"/>
      <c r="K48" s="7"/>
      <c r="L48" s="7"/>
      <c r="M48" s="6"/>
      <c r="Q48" s="10" t="s">
        <v>62</v>
      </c>
    </row>
    <row r="49" spans="1:48" ht="30" customHeight="1">
      <c r="A49" s="6"/>
      <c r="B49" s="6"/>
      <c r="C49" s="6"/>
      <c r="D49" s="6"/>
      <c r="E49" s="7"/>
      <c r="F49" s="7"/>
      <c r="G49" s="7"/>
      <c r="H49" s="7"/>
      <c r="I49" s="7"/>
      <c r="J49" s="7"/>
      <c r="K49" s="7"/>
      <c r="L49" s="7"/>
      <c r="M49" s="6"/>
      <c r="Q49" s="10" t="s">
        <v>62</v>
      </c>
    </row>
    <row r="50" spans="1:48" ht="30" customHeight="1">
      <c r="A50" s="6"/>
      <c r="B50" s="6"/>
      <c r="C50" s="6"/>
      <c r="D50" s="6"/>
      <c r="E50" s="7"/>
      <c r="F50" s="7"/>
      <c r="G50" s="7"/>
      <c r="H50" s="7"/>
      <c r="I50" s="7"/>
      <c r="J50" s="7"/>
      <c r="K50" s="7"/>
      <c r="L50" s="7"/>
      <c r="M50" s="6"/>
      <c r="Q50" s="10" t="s">
        <v>62</v>
      </c>
    </row>
    <row r="51" spans="1:48" ht="30" customHeight="1">
      <c r="A51" s="5" t="s">
        <v>59</v>
      </c>
      <c r="B51" s="6"/>
      <c r="C51" s="6"/>
      <c r="D51" s="6"/>
      <c r="E51" s="7"/>
      <c r="F51" s="7">
        <f>SUMIF(Q29:Q50,"01010102",F29:F50)</f>
        <v>0</v>
      </c>
      <c r="G51" s="7"/>
      <c r="H51" s="7">
        <f>SUMIF(Q29:Q50,"01010102",H29:H50)</f>
        <v>0</v>
      </c>
      <c r="I51" s="7"/>
      <c r="J51" s="7">
        <f>SUMIF(Q29:Q50,"01010102",J29:J50)</f>
        <v>0</v>
      </c>
      <c r="K51" s="7"/>
      <c r="L51" s="7">
        <f>SUMIF(Q29:Q50,"01010102",L29:L50)</f>
        <v>0</v>
      </c>
      <c r="M51" s="6"/>
      <c r="N51" t="s">
        <v>60</v>
      </c>
    </row>
    <row r="52" spans="1:48" ht="30" customHeight="1">
      <c r="A52" s="5" t="s">
        <v>118</v>
      </c>
      <c r="B52" s="5" t="s">
        <v>48</v>
      </c>
      <c r="C52" s="6"/>
      <c r="D52" s="6"/>
      <c r="E52" s="7"/>
      <c r="F52" s="7"/>
      <c r="G52" s="7"/>
      <c r="H52" s="7"/>
      <c r="I52" s="7"/>
      <c r="J52" s="7"/>
      <c r="K52" s="7"/>
      <c r="L52" s="7"/>
      <c r="M52" s="6"/>
      <c r="N52" s="8"/>
      <c r="O52" s="8"/>
      <c r="P52" s="8"/>
      <c r="Q52" s="9" t="s">
        <v>119</v>
      </c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</row>
    <row r="53" spans="1:48" ht="30" customHeight="1">
      <c r="A53" s="5" t="s">
        <v>120</v>
      </c>
      <c r="B53" s="5" t="s">
        <v>55</v>
      </c>
      <c r="C53" s="5" t="s">
        <v>52</v>
      </c>
      <c r="D53" s="6">
        <v>5</v>
      </c>
      <c r="E53" s="7">
        <f>TRUNC([1]일위대가목록!E11,0)</f>
        <v>0</v>
      </c>
      <c r="F53" s="7">
        <f>TRUNC(E53*D53, 0)</f>
        <v>0</v>
      </c>
      <c r="G53" s="7">
        <f>TRUNC([1]일위대가목록!F11,0)</f>
        <v>0</v>
      </c>
      <c r="H53" s="7">
        <f>TRUNC(G53*D53, 0)</f>
        <v>0</v>
      </c>
      <c r="I53" s="7">
        <f>TRUNC([1]일위대가목록!G11,0)</f>
        <v>0</v>
      </c>
      <c r="J53" s="7">
        <f>TRUNC(I53*D53, 0)</f>
        <v>0</v>
      </c>
      <c r="K53" s="7">
        <f>TRUNC(E53+G53+I53, 0)</f>
        <v>0</v>
      </c>
      <c r="L53" s="7">
        <f>TRUNC(F53+H53+J53, 0)</f>
        <v>0</v>
      </c>
      <c r="M53" s="5" t="s">
        <v>121</v>
      </c>
      <c r="N53" s="9" t="s">
        <v>122</v>
      </c>
      <c r="O53" s="9" t="s">
        <v>55</v>
      </c>
      <c r="P53" s="9" t="s">
        <v>55</v>
      </c>
      <c r="Q53" s="9" t="s">
        <v>119</v>
      </c>
      <c r="R53" s="9" t="s">
        <v>56</v>
      </c>
      <c r="S53" s="9" t="s">
        <v>57</v>
      </c>
      <c r="T53" s="9" t="s">
        <v>57</v>
      </c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9" t="s">
        <v>55</v>
      </c>
      <c r="AS53" s="9" t="s">
        <v>55</v>
      </c>
      <c r="AT53" s="8"/>
      <c r="AU53" s="9" t="s">
        <v>123</v>
      </c>
      <c r="AV53" s="8">
        <v>58</v>
      </c>
    </row>
    <row r="54" spans="1:48" ht="30" customHeight="1">
      <c r="A54" s="5" t="s">
        <v>124</v>
      </c>
      <c r="B54" s="5" t="s">
        <v>125</v>
      </c>
      <c r="C54" s="5" t="s">
        <v>52</v>
      </c>
      <c r="D54" s="6">
        <v>409</v>
      </c>
      <c r="E54" s="7">
        <f>TRUNC([1]일위대가목록!E12,0)</f>
        <v>0</v>
      </c>
      <c r="F54" s="7">
        <f>TRUNC(E54*D54, 0)</f>
        <v>0</v>
      </c>
      <c r="G54" s="7">
        <f>TRUNC([1]일위대가목록!F12,0)</f>
        <v>0</v>
      </c>
      <c r="H54" s="7">
        <f>TRUNC(G54*D54, 0)</f>
        <v>0</v>
      </c>
      <c r="I54" s="7">
        <f>TRUNC([1]일위대가목록!G12,0)</f>
        <v>0</v>
      </c>
      <c r="J54" s="7">
        <f>TRUNC(I54*D54, 0)</f>
        <v>0</v>
      </c>
      <c r="K54" s="7">
        <f>TRUNC(E54+G54+I54, 0)</f>
        <v>0</v>
      </c>
      <c r="L54" s="7">
        <f>TRUNC(F54+H54+J54, 0)</f>
        <v>0</v>
      </c>
      <c r="M54" s="5" t="s">
        <v>126</v>
      </c>
      <c r="N54" s="9" t="s">
        <v>127</v>
      </c>
      <c r="O54" s="9" t="s">
        <v>55</v>
      </c>
      <c r="P54" s="9" t="s">
        <v>55</v>
      </c>
      <c r="Q54" s="9" t="s">
        <v>119</v>
      </c>
      <c r="R54" s="9" t="s">
        <v>56</v>
      </c>
      <c r="S54" s="9" t="s">
        <v>57</v>
      </c>
      <c r="T54" s="9" t="s">
        <v>57</v>
      </c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9" t="s">
        <v>55</v>
      </c>
      <c r="AS54" s="9" t="s">
        <v>55</v>
      </c>
      <c r="AT54" s="8"/>
      <c r="AU54" s="9" t="s">
        <v>128</v>
      </c>
      <c r="AV54" s="8">
        <v>59</v>
      </c>
    </row>
    <row r="55" spans="1:48" ht="30" customHeight="1">
      <c r="A55" s="6"/>
      <c r="B55" s="6"/>
      <c r="C55" s="6"/>
      <c r="D55" s="6"/>
      <c r="E55" s="7"/>
      <c r="F55" s="7"/>
      <c r="G55" s="7"/>
      <c r="H55" s="7"/>
      <c r="I55" s="7"/>
      <c r="J55" s="7"/>
      <c r="K55" s="7"/>
      <c r="L55" s="7"/>
      <c r="M55" s="6"/>
      <c r="Q55" s="10" t="s">
        <v>119</v>
      </c>
    </row>
    <row r="56" spans="1:48" ht="30" customHeight="1">
      <c r="A56" s="6"/>
      <c r="B56" s="6"/>
      <c r="C56" s="6"/>
      <c r="D56" s="6"/>
      <c r="E56" s="7"/>
      <c r="F56" s="7"/>
      <c r="G56" s="7"/>
      <c r="H56" s="7"/>
      <c r="I56" s="7"/>
      <c r="J56" s="7"/>
      <c r="K56" s="7"/>
      <c r="L56" s="7"/>
      <c r="M56" s="6"/>
      <c r="Q56" s="10" t="s">
        <v>119</v>
      </c>
    </row>
    <row r="57" spans="1:48" ht="30" customHeight="1">
      <c r="A57" s="6"/>
      <c r="B57" s="6"/>
      <c r="C57" s="6"/>
      <c r="D57" s="6"/>
      <c r="E57" s="7"/>
      <c r="F57" s="7"/>
      <c r="G57" s="7"/>
      <c r="H57" s="7"/>
      <c r="I57" s="7"/>
      <c r="J57" s="7"/>
      <c r="K57" s="7"/>
      <c r="L57" s="7"/>
      <c r="M57" s="6"/>
      <c r="Q57" s="10" t="s">
        <v>119</v>
      </c>
    </row>
    <row r="58" spans="1:48" ht="30" customHeight="1">
      <c r="A58" s="6"/>
      <c r="B58" s="6"/>
      <c r="C58" s="6"/>
      <c r="D58" s="6"/>
      <c r="E58" s="7"/>
      <c r="F58" s="7"/>
      <c r="G58" s="7"/>
      <c r="H58" s="7"/>
      <c r="I58" s="7"/>
      <c r="J58" s="7"/>
      <c r="K58" s="7"/>
      <c r="L58" s="7"/>
      <c r="M58" s="6"/>
      <c r="Q58" s="10" t="s">
        <v>119</v>
      </c>
    </row>
    <row r="59" spans="1:48" ht="30" customHeight="1">
      <c r="A59" s="6"/>
      <c r="B59" s="6"/>
      <c r="C59" s="6"/>
      <c r="D59" s="6"/>
      <c r="E59" s="7"/>
      <c r="F59" s="7"/>
      <c r="G59" s="7"/>
      <c r="H59" s="7"/>
      <c r="I59" s="7"/>
      <c r="J59" s="7"/>
      <c r="K59" s="7"/>
      <c r="L59" s="7"/>
      <c r="M59" s="6"/>
      <c r="Q59" s="10" t="s">
        <v>119</v>
      </c>
    </row>
    <row r="60" spans="1:48" ht="30" customHeight="1">
      <c r="A60" s="6"/>
      <c r="B60" s="6"/>
      <c r="C60" s="6"/>
      <c r="D60" s="6"/>
      <c r="E60" s="7"/>
      <c r="F60" s="7"/>
      <c r="G60" s="7"/>
      <c r="H60" s="7"/>
      <c r="I60" s="7"/>
      <c r="J60" s="7"/>
      <c r="K60" s="7"/>
      <c r="L60" s="7"/>
      <c r="M60" s="6"/>
      <c r="Q60" s="10" t="s">
        <v>119</v>
      </c>
    </row>
    <row r="61" spans="1:48" ht="30" customHeight="1">
      <c r="A61" s="6"/>
      <c r="B61" s="6"/>
      <c r="C61" s="6"/>
      <c r="D61" s="6"/>
      <c r="E61" s="7"/>
      <c r="F61" s="7"/>
      <c r="G61" s="7"/>
      <c r="H61" s="7"/>
      <c r="I61" s="7"/>
      <c r="J61" s="7"/>
      <c r="K61" s="7"/>
      <c r="L61" s="7"/>
      <c r="M61" s="6"/>
      <c r="Q61" s="10" t="s">
        <v>119</v>
      </c>
    </row>
    <row r="62" spans="1:48" ht="30" customHeight="1">
      <c r="A62" s="6"/>
      <c r="B62" s="6"/>
      <c r="C62" s="6"/>
      <c r="D62" s="6"/>
      <c r="E62" s="7"/>
      <c r="F62" s="7"/>
      <c r="G62" s="7"/>
      <c r="H62" s="7"/>
      <c r="I62" s="7"/>
      <c r="J62" s="7"/>
      <c r="K62" s="7"/>
      <c r="L62" s="7"/>
      <c r="M62" s="6"/>
      <c r="Q62" s="10" t="s">
        <v>119</v>
      </c>
    </row>
    <row r="63" spans="1:48" ht="30" customHeight="1">
      <c r="A63" s="6"/>
      <c r="B63" s="6"/>
      <c r="C63" s="6"/>
      <c r="D63" s="6"/>
      <c r="E63" s="7"/>
      <c r="F63" s="7"/>
      <c r="G63" s="7"/>
      <c r="H63" s="7"/>
      <c r="I63" s="7"/>
      <c r="J63" s="7"/>
      <c r="K63" s="7"/>
      <c r="L63" s="7"/>
      <c r="M63" s="6"/>
      <c r="Q63" s="10" t="s">
        <v>119</v>
      </c>
    </row>
    <row r="64" spans="1:48" ht="30" customHeight="1">
      <c r="A64" s="6"/>
      <c r="B64" s="6"/>
      <c r="C64" s="6"/>
      <c r="D64" s="6"/>
      <c r="E64" s="7"/>
      <c r="F64" s="7"/>
      <c r="G64" s="7"/>
      <c r="H64" s="7"/>
      <c r="I64" s="7"/>
      <c r="J64" s="7"/>
      <c r="K64" s="7"/>
      <c r="L64" s="7"/>
      <c r="M64" s="6"/>
      <c r="Q64" s="10" t="s">
        <v>119</v>
      </c>
    </row>
    <row r="65" spans="1:48" ht="30" customHeight="1">
      <c r="A65" s="6"/>
      <c r="B65" s="6"/>
      <c r="C65" s="6"/>
      <c r="D65" s="6"/>
      <c r="E65" s="7"/>
      <c r="F65" s="7"/>
      <c r="G65" s="7"/>
      <c r="H65" s="7"/>
      <c r="I65" s="7"/>
      <c r="J65" s="7"/>
      <c r="K65" s="7"/>
      <c r="L65" s="7"/>
      <c r="M65" s="6"/>
      <c r="Q65" s="10" t="s">
        <v>119</v>
      </c>
    </row>
    <row r="66" spans="1:48" ht="30" customHeight="1">
      <c r="A66" s="6"/>
      <c r="B66" s="6"/>
      <c r="C66" s="6"/>
      <c r="D66" s="6"/>
      <c r="E66" s="7"/>
      <c r="F66" s="7"/>
      <c r="G66" s="7"/>
      <c r="H66" s="7"/>
      <c r="I66" s="7"/>
      <c r="J66" s="7"/>
      <c r="K66" s="7"/>
      <c r="L66" s="7"/>
      <c r="M66" s="6"/>
      <c r="Q66" s="10" t="s">
        <v>119</v>
      </c>
    </row>
    <row r="67" spans="1:48" ht="30" customHeight="1">
      <c r="A67" s="6"/>
      <c r="B67" s="6"/>
      <c r="C67" s="6"/>
      <c r="D67" s="6"/>
      <c r="E67" s="7"/>
      <c r="F67" s="7"/>
      <c r="G67" s="7"/>
      <c r="H67" s="7"/>
      <c r="I67" s="7"/>
      <c r="J67" s="7"/>
      <c r="K67" s="7"/>
      <c r="L67" s="7"/>
      <c r="M67" s="6"/>
      <c r="Q67" s="10" t="s">
        <v>119</v>
      </c>
    </row>
    <row r="68" spans="1:48" ht="30" customHeight="1">
      <c r="A68" s="6"/>
      <c r="B68" s="6"/>
      <c r="C68" s="6"/>
      <c r="D68" s="6"/>
      <c r="E68" s="7"/>
      <c r="F68" s="7"/>
      <c r="G68" s="7"/>
      <c r="H68" s="7"/>
      <c r="I68" s="7"/>
      <c r="J68" s="7"/>
      <c r="K68" s="7"/>
      <c r="L68" s="7"/>
      <c r="M68" s="6"/>
      <c r="Q68" s="10" t="s">
        <v>119</v>
      </c>
    </row>
    <row r="69" spans="1:48" ht="30" customHeight="1">
      <c r="A69" s="6"/>
      <c r="B69" s="6"/>
      <c r="C69" s="6"/>
      <c r="D69" s="6"/>
      <c r="E69" s="7"/>
      <c r="F69" s="7"/>
      <c r="G69" s="7"/>
      <c r="H69" s="7"/>
      <c r="I69" s="7"/>
      <c r="J69" s="7"/>
      <c r="K69" s="7"/>
      <c r="L69" s="7"/>
      <c r="M69" s="6"/>
      <c r="Q69" s="10" t="s">
        <v>119</v>
      </c>
    </row>
    <row r="70" spans="1:48" ht="30" customHeight="1">
      <c r="A70" s="6"/>
      <c r="B70" s="6"/>
      <c r="C70" s="6"/>
      <c r="D70" s="6"/>
      <c r="E70" s="7"/>
      <c r="F70" s="7"/>
      <c r="G70" s="7"/>
      <c r="H70" s="7"/>
      <c r="I70" s="7"/>
      <c r="J70" s="7"/>
      <c r="K70" s="7"/>
      <c r="L70" s="7"/>
      <c r="M70" s="6"/>
      <c r="Q70" s="10" t="s">
        <v>119</v>
      </c>
    </row>
    <row r="71" spans="1:48" ht="30" customHeight="1">
      <c r="A71" s="6"/>
      <c r="B71" s="6"/>
      <c r="C71" s="6"/>
      <c r="D71" s="6"/>
      <c r="E71" s="7"/>
      <c r="F71" s="7"/>
      <c r="G71" s="7"/>
      <c r="H71" s="7"/>
      <c r="I71" s="7"/>
      <c r="J71" s="7"/>
      <c r="K71" s="7"/>
      <c r="L71" s="7"/>
      <c r="M71" s="6"/>
      <c r="Q71" s="10" t="s">
        <v>119</v>
      </c>
    </row>
    <row r="72" spans="1:48" ht="30" customHeight="1">
      <c r="A72" s="6"/>
      <c r="B72" s="6"/>
      <c r="C72" s="6"/>
      <c r="D72" s="6"/>
      <c r="E72" s="7"/>
      <c r="F72" s="7"/>
      <c r="G72" s="7"/>
      <c r="H72" s="7"/>
      <c r="I72" s="7"/>
      <c r="J72" s="7"/>
      <c r="K72" s="7"/>
      <c r="L72" s="7"/>
      <c r="M72" s="6"/>
      <c r="Q72" s="10" t="s">
        <v>119</v>
      </c>
    </row>
    <row r="73" spans="1:48" ht="30" customHeight="1">
      <c r="A73" s="6"/>
      <c r="B73" s="6"/>
      <c r="C73" s="6"/>
      <c r="D73" s="6"/>
      <c r="E73" s="7"/>
      <c r="F73" s="7"/>
      <c r="G73" s="7"/>
      <c r="H73" s="7"/>
      <c r="I73" s="7"/>
      <c r="J73" s="7"/>
      <c r="K73" s="7"/>
      <c r="L73" s="7"/>
      <c r="M73" s="6"/>
      <c r="Q73" s="10" t="s">
        <v>119</v>
      </c>
    </row>
    <row r="74" spans="1:48" ht="30" customHeight="1">
      <c r="A74" s="6"/>
      <c r="B74" s="6"/>
      <c r="C74" s="6"/>
      <c r="D74" s="6"/>
      <c r="E74" s="7"/>
      <c r="F74" s="7"/>
      <c r="G74" s="7"/>
      <c r="H74" s="7"/>
      <c r="I74" s="7"/>
      <c r="J74" s="7"/>
      <c r="K74" s="7"/>
      <c r="L74" s="7"/>
      <c r="M74" s="6"/>
      <c r="Q74" s="10" t="s">
        <v>119</v>
      </c>
    </row>
    <row r="75" spans="1:48" ht="30" customHeight="1">
      <c r="A75" s="5" t="s">
        <v>59</v>
      </c>
      <c r="B75" s="6"/>
      <c r="C75" s="6"/>
      <c r="D75" s="6"/>
      <c r="E75" s="7"/>
      <c r="F75" s="7">
        <f>SUMIF(Q53:Q74,"01010103",F53:F74)</f>
        <v>0</v>
      </c>
      <c r="G75" s="7"/>
      <c r="H75" s="7">
        <f>SUMIF(Q53:Q74,"01010103",H53:H74)</f>
        <v>0</v>
      </c>
      <c r="I75" s="7"/>
      <c r="J75" s="7">
        <f>SUMIF(Q53:Q74,"01010103",J53:J74)</f>
        <v>0</v>
      </c>
      <c r="K75" s="7"/>
      <c r="L75" s="7">
        <f>SUMIF(Q53:Q74,"01010103",L53:L74)</f>
        <v>0</v>
      </c>
      <c r="M75" s="6"/>
      <c r="N75" t="s">
        <v>60</v>
      </c>
    </row>
    <row r="76" spans="1:48" ht="30" customHeight="1">
      <c r="A76" s="5" t="s">
        <v>129</v>
      </c>
      <c r="B76" s="5" t="s">
        <v>48</v>
      </c>
      <c r="C76" s="6"/>
      <c r="D76" s="6"/>
      <c r="E76" s="7"/>
      <c r="F76" s="7"/>
      <c r="G76" s="7"/>
      <c r="H76" s="7"/>
      <c r="I76" s="7"/>
      <c r="J76" s="7"/>
      <c r="K76" s="7"/>
      <c r="L76" s="7"/>
      <c r="M76" s="6"/>
      <c r="N76" s="8"/>
      <c r="O76" s="8"/>
      <c r="P76" s="8"/>
      <c r="Q76" s="9" t="s">
        <v>130</v>
      </c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</row>
    <row r="77" spans="1:48" ht="30" customHeight="1">
      <c r="A77" s="5" t="s">
        <v>131</v>
      </c>
      <c r="B77" s="5" t="s">
        <v>55</v>
      </c>
      <c r="C77" s="5" t="s">
        <v>110</v>
      </c>
      <c r="D77" s="6">
        <v>4</v>
      </c>
      <c r="E77" s="7">
        <f>TRUNC([1]일위대가목록!E13,0)</f>
        <v>0</v>
      </c>
      <c r="F77" s="7">
        <f>TRUNC(E77*D77, 0)</f>
        <v>0</v>
      </c>
      <c r="G77" s="7">
        <f>TRUNC([1]일위대가목록!F13,0)</f>
        <v>0</v>
      </c>
      <c r="H77" s="7">
        <f>TRUNC(G77*D77, 0)</f>
        <v>0</v>
      </c>
      <c r="I77" s="7">
        <f>TRUNC([1]일위대가목록!G13,0)</f>
        <v>0</v>
      </c>
      <c r="J77" s="7">
        <f>TRUNC(I77*D77, 0)</f>
        <v>0</v>
      </c>
      <c r="K77" s="7">
        <f t="shared" ref="K77:L79" si="4">TRUNC(E77+G77+I77, 0)</f>
        <v>0</v>
      </c>
      <c r="L77" s="7">
        <f t="shared" si="4"/>
        <v>0</v>
      </c>
      <c r="M77" s="5" t="s">
        <v>132</v>
      </c>
      <c r="N77" s="9" t="s">
        <v>133</v>
      </c>
      <c r="O77" s="9" t="s">
        <v>55</v>
      </c>
      <c r="P77" s="9" t="s">
        <v>55</v>
      </c>
      <c r="Q77" s="9" t="s">
        <v>130</v>
      </c>
      <c r="R77" s="9" t="s">
        <v>56</v>
      </c>
      <c r="S77" s="9" t="s">
        <v>57</v>
      </c>
      <c r="T77" s="9" t="s">
        <v>57</v>
      </c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9" t="s">
        <v>55</v>
      </c>
      <c r="AS77" s="9" t="s">
        <v>55</v>
      </c>
      <c r="AT77" s="8"/>
      <c r="AU77" s="9" t="s">
        <v>134</v>
      </c>
      <c r="AV77" s="8">
        <v>64</v>
      </c>
    </row>
    <row r="78" spans="1:48" ht="30" customHeight="1">
      <c r="A78" s="5" t="s">
        <v>135</v>
      </c>
      <c r="B78" s="5" t="s">
        <v>55</v>
      </c>
      <c r="C78" s="5" t="s">
        <v>136</v>
      </c>
      <c r="D78" s="6">
        <v>1</v>
      </c>
      <c r="E78" s="7">
        <f>TRUNC([1]단가대비표!O118,0)</f>
        <v>0</v>
      </c>
      <c r="F78" s="7">
        <f>TRUNC(E78*D78, 0)</f>
        <v>0</v>
      </c>
      <c r="G78" s="7">
        <f>TRUNC([1]단가대비표!P118,0)</f>
        <v>0</v>
      </c>
      <c r="H78" s="7">
        <f>TRUNC(G78*D78, 0)</f>
        <v>0</v>
      </c>
      <c r="I78" s="7">
        <f>TRUNC([1]단가대비표!V118,0)</f>
        <v>0</v>
      </c>
      <c r="J78" s="7">
        <f>TRUNC(I78*D78, 0)</f>
        <v>0</v>
      </c>
      <c r="K78" s="7">
        <f t="shared" si="4"/>
        <v>0</v>
      </c>
      <c r="L78" s="7">
        <f t="shared" si="4"/>
        <v>0</v>
      </c>
      <c r="M78" s="5" t="s">
        <v>55</v>
      </c>
      <c r="N78" s="9" t="s">
        <v>137</v>
      </c>
      <c r="O78" s="9" t="s">
        <v>55</v>
      </c>
      <c r="P78" s="9" t="s">
        <v>55</v>
      </c>
      <c r="Q78" s="9" t="s">
        <v>130</v>
      </c>
      <c r="R78" s="9" t="s">
        <v>57</v>
      </c>
      <c r="S78" s="9" t="s">
        <v>57</v>
      </c>
      <c r="T78" s="9" t="s">
        <v>56</v>
      </c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9" t="s">
        <v>55</v>
      </c>
      <c r="AS78" s="9" t="s">
        <v>55</v>
      </c>
      <c r="AT78" s="8"/>
      <c r="AU78" s="9" t="s">
        <v>138</v>
      </c>
      <c r="AV78" s="8">
        <v>170</v>
      </c>
    </row>
    <row r="79" spans="1:48" ht="30" customHeight="1">
      <c r="A79" s="5" t="s">
        <v>139</v>
      </c>
      <c r="B79" s="5" t="s">
        <v>140</v>
      </c>
      <c r="C79" s="5" t="s">
        <v>136</v>
      </c>
      <c r="D79" s="6">
        <v>1</v>
      </c>
      <c r="E79" s="7">
        <f>TRUNC([1]단가대비표!O120,0)</f>
        <v>0</v>
      </c>
      <c r="F79" s="7">
        <f>TRUNC(E79*D79, 0)</f>
        <v>0</v>
      </c>
      <c r="G79" s="7">
        <f>TRUNC([1]단가대비표!P120,0)</f>
        <v>0</v>
      </c>
      <c r="H79" s="7">
        <f>TRUNC(G79*D79, 0)</f>
        <v>0</v>
      </c>
      <c r="I79" s="7">
        <f>TRUNC([1]단가대비표!V120,0)</f>
        <v>0</v>
      </c>
      <c r="J79" s="7">
        <f>TRUNC(I79*D79, 0)</f>
        <v>0</v>
      </c>
      <c r="K79" s="7">
        <f t="shared" si="4"/>
        <v>0</v>
      </c>
      <c r="L79" s="7">
        <f t="shared" si="4"/>
        <v>0</v>
      </c>
      <c r="M79" s="5" t="s">
        <v>55</v>
      </c>
      <c r="N79" s="9" t="s">
        <v>141</v>
      </c>
      <c r="O79" s="9" t="s">
        <v>55</v>
      </c>
      <c r="P79" s="9" t="s">
        <v>55</v>
      </c>
      <c r="Q79" s="9" t="s">
        <v>130</v>
      </c>
      <c r="R79" s="9" t="s">
        <v>57</v>
      </c>
      <c r="S79" s="9" t="s">
        <v>57</v>
      </c>
      <c r="T79" s="9" t="s">
        <v>56</v>
      </c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9" t="s">
        <v>55</v>
      </c>
      <c r="AS79" s="9" t="s">
        <v>55</v>
      </c>
      <c r="AT79" s="8"/>
      <c r="AU79" s="9" t="s">
        <v>142</v>
      </c>
      <c r="AV79" s="8">
        <v>179</v>
      </c>
    </row>
    <row r="80" spans="1:48" ht="30" customHeight="1">
      <c r="A80" s="6"/>
      <c r="B80" s="6"/>
      <c r="C80" s="6"/>
      <c r="D80" s="6"/>
      <c r="E80" s="7"/>
      <c r="F80" s="7"/>
      <c r="G80" s="7"/>
      <c r="H80" s="7"/>
      <c r="I80" s="7"/>
      <c r="J80" s="7"/>
      <c r="K80" s="7"/>
      <c r="L80" s="7"/>
      <c r="M80" s="6"/>
      <c r="Q80" s="10" t="s">
        <v>130</v>
      </c>
    </row>
    <row r="81" spans="1:17" ht="30" customHeight="1">
      <c r="A81" s="6"/>
      <c r="B81" s="6"/>
      <c r="C81" s="6"/>
      <c r="D81" s="6"/>
      <c r="E81" s="7"/>
      <c r="F81" s="7"/>
      <c r="G81" s="7"/>
      <c r="H81" s="7"/>
      <c r="I81" s="7"/>
      <c r="J81" s="7"/>
      <c r="K81" s="7"/>
      <c r="L81" s="7"/>
      <c r="M81" s="6"/>
      <c r="Q81" s="10" t="s">
        <v>130</v>
      </c>
    </row>
    <row r="82" spans="1:17" ht="30" customHeight="1">
      <c r="A82" s="6"/>
      <c r="B82" s="6"/>
      <c r="C82" s="6"/>
      <c r="D82" s="6"/>
      <c r="E82" s="7"/>
      <c r="F82" s="7"/>
      <c r="G82" s="7"/>
      <c r="H82" s="7"/>
      <c r="I82" s="7"/>
      <c r="J82" s="7"/>
      <c r="K82" s="7"/>
      <c r="L82" s="7"/>
      <c r="M82" s="6"/>
      <c r="Q82" s="10" t="s">
        <v>130</v>
      </c>
    </row>
    <row r="83" spans="1:17" ht="30" customHeight="1">
      <c r="A83" s="6"/>
      <c r="B83" s="6"/>
      <c r="C83" s="6"/>
      <c r="D83" s="6"/>
      <c r="E83" s="7"/>
      <c r="F83" s="7"/>
      <c r="G83" s="7"/>
      <c r="H83" s="7"/>
      <c r="I83" s="7"/>
      <c r="J83" s="7"/>
      <c r="K83" s="7"/>
      <c r="L83" s="7"/>
      <c r="M83" s="6"/>
      <c r="Q83" s="10" t="s">
        <v>130</v>
      </c>
    </row>
    <row r="84" spans="1:17" ht="30" customHeight="1">
      <c r="A84" s="6"/>
      <c r="B84" s="6"/>
      <c r="C84" s="6"/>
      <c r="D84" s="6"/>
      <c r="E84" s="7"/>
      <c r="F84" s="7"/>
      <c r="G84" s="7"/>
      <c r="H84" s="7"/>
      <c r="I84" s="7"/>
      <c r="J84" s="7"/>
      <c r="K84" s="7"/>
      <c r="L84" s="7"/>
      <c r="M84" s="6"/>
      <c r="Q84" s="10" t="s">
        <v>130</v>
      </c>
    </row>
    <row r="85" spans="1:17" ht="30" customHeight="1">
      <c r="A85" s="6"/>
      <c r="B85" s="6"/>
      <c r="C85" s="6"/>
      <c r="D85" s="6"/>
      <c r="E85" s="7"/>
      <c r="F85" s="7"/>
      <c r="G85" s="7"/>
      <c r="H85" s="7"/>
      <c r="I85" s="7"/>
      <c r="J85" s="7"/>
      <c r="K85" s="7"/>
      <c r="L85" s="7"/>
      <c r="M85" s="6"/>
      <c r="Q85" s="10" t="s">
        <v>130</v>
      </c>
    </row>
    <row r="86" spans="1:17" ht="30" customHeight="1">
      <c r="A86" s="6"/>
      <c r="B86" s="6"/>
      <c r="C86" s="6"/>
      <c r="D86" s="6"/>
      <c r="E86" s="7"/>
      <c r="F86" s="7"/>
      <c r="G86" s="7"/>
      <c r="H86" s="7"/>
      <c r="I86" s="7"/>
      <c r="J86" s="7"/>
      <c r="K86" s="7"/>
      <c r="L86" s="7"/>
      <c r="M86" s="6"/>
      <c r="Q86" s="10" t="s">
        <v>130</v>
      </c>
    </row>
    <row r="87" spans="1:17" ht="30" customHeight="1">
      <c r="A87" s="6"/>
      <c r="B87" s="6"/>
      <c r="C87" s="6"/>
      <c r="D87" s="6"/>
      <c r="E87" s="7"/>
      <c r="F87" s="7"/>
      <c r="G87" s="7"/>
      <c r="H87" s="7"/>
      <c r="I87" s="7"/>
      <c r="J87" s="7"/>
      <c r="K87" s="7"/>
      <c r="L87" s="7"/>
      <c r="M87" s="6"/>
      <c r="Q87" s="10" t="s">
        <v>130</v>
      </c>
    </row>
    <row r="88" spans="1:17" ht="30" customHeight="1">
      <c r="A88" s="6"/>
      <c r="B88" s="6"/>
      <c r="C88" s="6"/>
      <c r="D88" s="6"/>
      <c r="E88" s="7"/>
      <c r="F88" s="7"/>
      <c r="G88" s="7"/>
      <c r="H88" s="7"/>
      <c r="I88" s="7"/>
      <c r="J88" s="7"/>
      <c r="K88" s="7"/>
      <c r="L88" s="7"/>
      <c r="M88" s="6"/>
      <c r="Q88" s="10" t="s">
        <v>130</v>
      </c>
    </row>
    <row r="89" spans="1:17" ht="30" customHeight="1">
      <c r="A89" s="6"/>
      <c r="B89" s="6"/>
      <c r="C89" s="6"/>
      <c r="D89" s="6"/>
      <c r="E89" s="7"/>
      <c r="F89" s="7"/>
      <c r="G89" s="7"/>
      <c r="H89" s="7"/>
      <c r="I89" s="7"/>
      <c r="J89" s="7"/>
      <c r="K89" s="7"/>
      <c r="L89" s="7"/>
      <c r="M89" s="6"/>
      <c r="Q89" s="10" t="s">
        <v>130</v>
      </c>
    </row>
    <row r="90" spans="1:17" ht="30" customHeight="1">
      <c r="A90" s="6"/>
      <c r="B90" s="6"/>
      <c r="C90" s="6"/>
      <c r="D90" s="6"/>
      <c r="E90" s="7"/>
      <c r="F90" s="7"/>
      <c r="G90" s="7"/>
      <c r="H90" s="7"/>
      <c r="I90" s="7"/>
      <c r="J90" s="7"/>
      <c r="K90" s="7"/>
      <c r="L90" s="7"/>
      <c r="M90" s="6"/>
      <c r="Q90" s="10" t="s">
        <v>130</v>
      </c>
    </row>
    <row r="91" spans="1:17" ht="30" customHeight="1">
      <c r="A91" s="6"/>
      <c r="B91" s="6"/>
      <c r="C91" s="6"/>
      <c r="D91" s="6"/>
      <c r="E91" s="7"/>
      <c r="F91" s="7"/>
      <c r="G91" s="7"/>
      <c r="H91" s="7"/>
      <c r="I91" s="7"/>
      <c r="J91" s="7"/>
      <c r="K91" s="7"/>
      <c r="L91" s="7"/>
      <c r="M91" s="6"/>
      <c r="Q91" s="10" t="s">
        <v>130</v>
      </c>
    </row>
    <row r="92" spans="1:17" ht="30" customHeight="1">
      <c r="A92" s="6"/>
      <c r="B92" s="6"/>
      <c r="C92" s="6"/>
      <c r="D92" s="6"/>
      <c r="E92" s="7"/>
      <c r="F92" s="7"/>
      <c r="G92" s="7"/>
      <c r="H92" s="7"/>
      <c r="I92" s="7"/>
      <c r="J92" s="7"/>
      <c r="K92" s="7"/>
      <c r="L92" s="7"/>
      <c r="M92" s="6"/>
      <c r="Q92" s="10" t="s">
        <v>130</v>
      </c>
    </row>
    <row r="93" spans="1:17" ht="30" customHeight="1">
      <c r="A93" s="6"/>
      <c r="B93" s="6"/>
      <c r="C93" s="6"/>
      <c r="D93" s="6"/>
      <c r="E93" s="7"/>
      <c r="F93" s="7"/>
      <c r="G93" s="7"/>
      <c r="H93" s="7"/>
      <c r="I93" s="7"/>
      <c r="J93" s="7"/>
      <c r="K93" s="7"/>
      <c r="L93" s="7"/>
      <c r="M93" s="6"/>
      <c r="Q93" s="10" t="s">
        <v>130</v>
      </c>
    </row>
    <row r="94" spans="1:17" ht="30" customHeight="1">
      <c r="A94" s="6"/>
      <c r="B94" s="6"/>
      <c r="C94" s="6"/>
      <c r="D94" s="6"/>
      <c r="E94" s="7"/>
      <c r="F94" s="7"/>
      <c r="G94" s="7"/>
      <c r="H94" s="7"/>
      <c r="I94" s="7"/>
      <c r="J94" s="7"/>
      <c r="K94" s="7"/>
      <c r="L94" s="7"/>
      <c r="M94" s="6"/>
      <c r="Q94" s="10" t="s">
        <v>130</v>
      </c>
    </row>
    <row r="95" spans="1:17" ht="30" customHeight="1">
      <c r="A95" s="6"/>
      <c r="B95" s="6"/>
      <c r="C95" s="6"/>
      <c r="D95" s="6"/>
      <c r="E95" s="7"/>
      <c r="F95" s="7"/>
      <c r="G95" s="7"/>
      <c r="H95" s="7"/>
      <c r="I95" s="7"/>
      <c r="J95" s="7"/>
      <c r="K95" s="7"/>
      <c r="L95" s="7"/>
      <c r="M95" s="6"/>
      <c r="Q95" s="10" t="s">
        <v>130</v>
      </c>
    </row>
    <row r="96" spans="1:17" ht="30" customHeight="1">
      <c r="A96" s="6"/>
      <c r="B96" s="6"/>
      <c r="C96" s="6"/>
      <c r="D96" s="6"/>
      <c r="E96" s="7"/>
      <c r="F96" s="7"/>
      <c r="G96" s="7"/>
      <c r="H96" s="7"/>
      <c r="I96" s="7"/>
      <c r="J96" s="7"/>
      <c r="K96" s="7"/>
      <c r="L96" s="7"/>
      <c r="M96" s="6"/>
      <c r="Q96" s="10" t="s">
        <v>130</v>
      </c>
    </row>
    <row r="97" spans="1:48" ht="30" customHeight="1">
      <c r="A97" s="6"/>
      <c r="B97" s="6"/>
      <c r="C97" s="6"/>
      <c r="D97" s="6"/>
      <c r="E97" s="7"/>
      <c r="F97" s="7"/>
      <c r="G97" s="7"/>
      <c r="H97" s="7"/>
      <c r="I97" s="7"/>
      <c r="J97" s="7"/>
      <c r="K97" s="7"/>
      <c r="L97" s="7"/>
      <c r="M97" s="6"/>
      <c r="Q97" s="10" t="s">
        <v>130</v>
      </c>
    </row>
    <row r="98" spans="1:48" ht="30" customHeight="1">
      <c r="A98" s="6"/>
      <c r="B98" s="6"/>
      <c r="C98" s="6"/>
      <c r="D98" s="6"/>
      <c r="E98" s="7"/>
      <c r="F98" s="7"/>
      <c r="G98" s="7"/>
      <c r="H98" s="7"/>
      <c r="I98" s="7"/>
      <c r="J98" s="7"/>
      <c r="K98" s="7"/>
      <c r="L98" s="7"/>
      <c r="M98" s="6"/>
      <c r="Q98" s="10" t="s">
        <v>130</v>
      </c>
    </row>
    <row r="99" spans="1:48" ht="30" customHeight="1">
      <c r="A99" s="5" t="s">
        <v>59</v>
      </c>
      <c r="B99" s="6"/>
      <c r="C99" s="6"/>
      <c r="D99" s="6"/>
      <c r="E99" s="7"/>
      <c r="F99" s="7">
        <f>SUMIF(Q77:Q98,"01010104",F77:F98)</f>
        <v>0</v>
      </c>
      <c r="G99" s="7"/>
      <c r="H99" s="7">
        <f>SUMIF(Q77:Q98,"01010104",H77:H98)</f>
        <v>0</v>
      </c>
      <c r="I99" s="7"/>
      <c r="J99" s="7">
        <f>SUMIF(Q77:Q98,"01010104",J77:J98)</f>
        <v>0</v>
      </c>
      <c r="K99" s="7"/>
      <c r="L99" s="7">
        <f>SUMIF(Q77:Q98,"01010104",L77:L98)</f>
        <v>0</v>
      </c>
      <c r="M99" s="6"/>
      <c r="N99" t="s">
        <v>60</v>
      </c>
    </row>
    <row r="100" spans="1:48" ht="30" customHeight="1">
      <c r="A100" s="5" t="s">
        <v>143</v>
      </c>
      <c r="B100" s="5" t="s">
        <v>48</v>
      </c>
      <c r="C100" s="6"/>
      <c r="D100" s="6"/>
      <c r="E100" s="7"/>
      <c r="F100" s="7"/>
      <c r="G100" s="7"/>
      <c r="H100" s="7"/>
      <c r="I100" s="7"/>
      <c r="J100" s="7"/>
      <c r="K100" s="7"/>
      <c r="L100" s="7"/>
      <c r="M100" s="6"/>
      <c r="N100" s="8"/>
      <c r="O100" s="8"/>
      <c r="P100" s="8"/>
      <c r="Q100" s="9" t="s">
        <v>144</v>
      </c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</row>
    <row r="101" spans="1:48" ht="30" customHeight="1">
      <c r="A101" s="5" t="s">
        <v>145</v>
      </c>
      <c r="B101" s="5" t="s">
        <v>146</v>
      </c>
      <c r="C101" s="5" t="s">
        <v>147</v>
      </c>
      <c r="D101" s="6">
        <v>12.6</v>
      </c>
      <c r="E101" s="7">
        <f>TRUNC([1]일위대가목록!E14,0)</f>
        <v>0</v>
      </c>
      <c r="F101" s="7">
        <f t="shared" ref="F101:F106" si="5">TRUNC(E101*D101, 0)</f>
        <v>0</v>
      </c>
      <c r="G101" s="7">
        <f>TRUNC([1]일위대가목록!F14,0)</f>
        <v>0</v>
      </c>
      <c r="H101" s="7">
        <f t="shared" ref="H101:H106" si="6">TRUNC(G101*D101, 0)</f>
        <v>0</v>
      </c>
      <c r="I101" s="7">
        <f>TRUNC([1]일위대가목록!G14,0)</f>
        <v>0</v>
      </c>
      <c r="J101" s="7">
        <f t="shared" ref="J101:J106" si="7">TRUNC(I101*D101, 0)</f>
        <v>0</v>
      </c>
      <c r="K101" s="7">
        <f t="shared" ref="K101:L106" si="8">TRUNC(E101+G101+I101, 0)</f>
        <v>0</v>
      </c>
      <c r="L101" s="7">
        <f t="shared" si="8"/>
        <v>0</v>
      </c>
      <c r="M101" s="5" t="s">
        <v>148</v>
      </c>
      <c r="N101" s="9" t="s">
        <v>149</v>
      </c>
      <c r="O101" s="9" t="s">
        <v>55</v>
      </c>
      <c r="P101" s="9" t="s">
        <v>55</v>
      </c>
      <c r="Q101" s="9" t="s">
        <v>144</v>
      </c>
      <c r="R101" s="9" t="s">
        <v>56</v>
      </c>
      <c r="S101" s="9" t="s">
        <v>57</v>
      </c>
      <c r="T101" s="9" t="s">
        <v>57</v>
      </c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9" t="s">
        <v>55</v>
      </c>
      <c r="AS101" s="9" t="s">
        <v>55</v>
      </c>
      <c r="AT101" s="8"/>
      <c r="AU101" s="9" t="s">
        <v>150</v>
      </c>
      <c r="AV101" s="8">
        <v>65</v>
      </c>
    </row>
    <row r="102" spans="1:48" ht="30" customHeight="1">
      <c r="A102" s="5" t="s">
        <v>151</v>
      </c>
      <c r="B102" s="5" t="s">
        <v>152</v>
      </c>
      <c r="C102" s="5" t="s">
        <v>52</v>
      </c>
      <c r="D102" s="6">
        <v>2</v>
      </c>
      <c r="E102" s="7">
        <f>TRUNC([1]일위대가목록!E15,0)</f>
        <v>0</v>
      </c>
      <c r="F102" s="7">
        <f t="shared" si="5"/>
        <v>0</v>
      </c>
      <c r="G102" s="7">
        <f>TRUNC([1]일위대가목록!F15,0)</f>
        <v>0</v>
      </c>
      <c r="H102" s="7">
        <f t="shared" si="6"/>
        <v>0</v>
      </c>
      <c r="I102" s="7">
        <f>TRUNC([1]일위대가목록!G15,0)</f>
        <v>0</v>
      </c>
      <c r="J102" s="7">
        <f t="shared" si="7"/>
        <v>0</v>
      </c>
      <c r="K102" s="7">
        <f t="shared" si="8"/>
        <v>0</v>
      </c>
      <c r="L102" s="7">
        <f t="shared" si="8"/>
        <v>0</v>
      </c>
      <c r="M102" s="5" t="s">
        <v>153</v>
      </c>
      <c r="N102" s="9" t="s">
        <v>154</v>
      </c>
      <c r="O102" s="9" t="s">
        <v>55</v>
      </c>
      <c r="P102" s="9" t="s">
        <v>55</v>
      </c>
      <c r="Q102" s="9" t="s">
        <v>144</v>
      </c>
      <c r="R102" s="9" t="s">
        <v>56</v>
      </c>
      <c r="S102" s="9" t="s">
        <v>57</v>
      </c>
      <c r="T102" s="9" t="s">
        <v>57</v>
      </c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9" t="s">
        <v>55</v>
      </c>
      <c r="AS102" s="9" t="s">
        <v>55</v>
      </c>
      <c r="AT102" s="8"/>
      <c r="AU102" s="9" t="s">
        <v>155</v>
      </c>
      <c r="AV102" s="8">
        <v>66</v>
      </c>
    </row>
    <row r="103" spans="1:48" ht="30" customHeight="1">
      <c r="A103" s="5" t="s">
        <v>151</v>
      </c>
      <c r="B103" s="5" t="s">
        <v>156</v>
      </c>
      <c r="C103" s="5" t="s">
        <v>52</v>
      </c>
      <c r="D103" s="6">
        <v>1.5</v>
      </c>
      <c r="E103" s="7">
        <f>TRUNC([1]일위대가목록!E16,0)</f>
        <v>0</v>
      </c>
      <c r="F103" s="7">
        <f t="shared" si="5"/>
        <v>0</v>
      </c>
      <c r="G103" s="7">
        <f>TRUNC([1]일위대가목록!F16,0)</f>
        <v>0</v>
      </c>
      <c r="H103" s="7">
        <f t="shared" si="6"/>
        <v>0</v>
      </c>
      <c r="I103" s="7">
        <f>TRUNC([1]일위대가목록!G16,0)</f>
        <v>0</v>
      </c>
      <c r="J103" s="7">
        <f t="shared" si="7"/>
        <v>0</v>
      </c>
      <c r="K103" s="7">
        <f t="shared" si="8"/>
        <v>0</v>
      </c>
      <c r="L103" s="7">
        <f t="shared" si="8"/>
        <v>0</v>
      </c>
      <c r="M103" s="5" t="s">
        <v>157</v>
      </c>
      <c r="N103" s="9" t="s">
        <v>158</v>
      </c>
      <c r="O103" s="9" t="s">
        <v>55</v>
      </c>
      <c r="P103" s="9" t="s">
        <v>55</v>
      </c>
      <c r="Q103" s="9" t="s">
        <v>144</v>
      </c>
      <c r="R103" s="9" t="s">
        <v>56</v>
      </c>
      <c r="S103" s="9" t="s">
        <v>57</v>
      </c>
      <c r="T103" s="9" t="s">
        <v>57</v>
      </c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9" t="s">
        <v>55</v>
      </c>
      <c r="AS103" s="9" t="s">
        <v>55</v>
      </c>
      <c r="AT103" s="8"/>
      <c r="AU103" s="9" t="s">
        <v>159</v>
      </c>
      <c r="AV103" s="8">
        <v>67</v>
      </c>
    </row>
    <row r="104" spans="1:48" ht="30" customHeight="1">
      <c r="A104" s="5" t="s">
        <v>160</v>
      </c>
      <c r="B104" s="5" t="s">
        <v>146</v>
      </c>
      <c r="C104" s="5" t="s">
        <v>52</v>
      </c>
      <c r="D104" s="6">
        <v>419.2</v>
      </c>
      <c r="E104" s="7">
        <f>TRUNC([1]일위대가목록!E17,0)</f>
        <v>0</v>
      </c>
      <c r="F104" s="7">
        <f t="shared" si="5"/>
        <v>0</v>
      </c>
      <c r="G104" s="7">
        <f>TRUNC([1]일위대가목록!F17,0)</f>
        <v>0</v>
      </c>
      <c r="H104" s="7">
        <f t="shared" si="6"/>
        <v>0</v>
      </c>
      <c r="I104" s="7">
        <f>TRUNC([1]일위대가목록!G17,0)</f>
        <v>0</v>
      </c>
      <c r="J104" s="7">
        <f t="shared" si="7"/>
        <v>0</v>
      </c>
      <c r="K104" s="7">
        <f t="shared" si="8"/>
        <v>0</v>
      </c>
      <c r="L104" s="7">
        <f t="shared" si="8"/>
        <v>0</v>
      </c>
      <c r="M104" s="5" t="s">
        <v>161</v>
      </c>
      <c r="N104" s="9" t="s">
        <v>162</v>
      </c>
      <c r="O104" s="9" t="s">
        <v>55</v>
      </c>
      <c r="P104" s="9" t="s">
        <v>55</v>
      </c>
      <c r="Q104" s="9" t="s">
        <v>144</v>
      </c>
      <c r="R104" s="9" t="s">
        <v>56</v>
      </c>
      <c r="S104" s="9" t="s">
        <v>57</v>
      </c>
      <c r="T104" s="9" t="s">
        <v>57</v>
      </c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9" t="s">
        <v>55</v>
      </c>
      <c r="AS104" s="9" t="s">
        <v>55</v>
      </c>
      <c r="AT104" s="8"/>
      <c r="AU104" s="9" t="s">
        <v>163</v>
      </c>
      <c r="AV104" s="8">
        <v>68</v>
      </c>
    </row>
    <row r="105" spans="1:48" ht="30" customHeight="1">
      <c r="A105" s="5" t="s">
        <v>164</v>
      </c>
      <c r="B105" s="5" t="s">
        <v>165</v>
      </c>
      <c r="C105" s="5" t="s">
        <v>87</v>
      </c>
      <c r="D105" s="6">
        <v>6.6</v>
      </c>
      <c r="E105" s="7">
        <f>TRUNC([1]단가산출목록!E4,0)</f>
        <v>0</v>
      </c>
      <c r="F105" s="7">
        <f t="shared" si="5"/>
        <v>0</v>
      </c>
      <c r="G105" s="7">
        <f>TRUNC([1]단가산출목록!F4,0)</f>
        <v>0</v>
      </c>
      <c r="H105" s="7">
        <f t="shared" si="6"/>
        <v>0</v>
      </c>
      <c r="I105" s="7">
        <f>TRUNC([1]단가산출목록!G4,0)</f>
        <v>0</v>
      </c>
      <c r="J105" s="7">
        <f t="shared" si="7"/>
        <v>0</v>
      </c>
      <c r="K105" s="7">
        <f t="shared" si="8"/>
        <v>0</v>
      </c>
      <c r="L105" s="7">
        <f t="shared" si="8"/>
        <v>0</v>
      </c>
      <c r="M105" s="5" t="s">
        <v>166</v>
      </c>
      <c r="N105" s="9" t="s">
        <v>167</v>
      </c>
      <c r="O105" s="9" t="s">
        <v>55</v>
      </c>
      <c r="P105" s="9" t="s">
        <v>55</v>
      </c>
      <c r="Q105" s="9" t="s">
        <v>144</v>
      </c>
      <c r="R105" s="9" t="s">
        <v>57</v>
      </c>
      <c r="S105" s="9" t="s">
        <v>56</v>
      </c>
      <c r="T105" s="9" t="s">
        <v>57</v>
      </c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9" t="s">
        <v>55</v>
      </c>
      <c r="AS105" s="9" t="s">
        <v>55</v>
      </c>
      <c r="AT105" s="8"/>
      <c r="AU105" s="9" t="s">
        <v>168</v>
      </c>
      <c r="AV105" s="8">
        <v>213</v>
      </c>
    </row>
    <row r="106" spans="1:48" ht="30" customHeight="1">
      <c r="A106" s="5" t="s">
        <v>169</v>
      </c>
      <c r="B106" s="5" t="s">
        <v>170</v>
      </c>
      <c r="C106" s="5" t="s">
        <v>65</v>
      </c>
      <c r="D106" s="6">
        <v>2.2999999999999998</v>
      </c>
      <c r="E106" s="7">
        <f>TRUNC([1]단가산출목록!E5,0)</f>
        <v>0</v>
      </c>
      <c r="F106" s="7">
        <f t="shared" si="5"/>
        <v>0</v>
      </c>
      <c r="G106" s="7">
        <f>TRUNC([1]단가산출목록!F5,0)</f>
        <v>0</v>
      </c>
      <c r="H106" s="7">
        <f t="shared" si="6"/>
        <v>0</v>
      </c>
      <c r="I106" s="7">
        <f>TRUNC([1]단가산출목록!G5,0)</f>
        <v>0</v>
      </c>
      <c r="J106" s="7">
        <f t="shared" si="7"/>
        <v>0</v>
      </c>
      <c r="K106" s="7">
        <f t="shared" si="8"/>
        <v>0</v>
      </c>
      <c r="L106" s="7">
        <f t="shared" si="8"/>
        <v>0</v>
      </c>
      <c r="M106" s="5" t="s">
        <v>171</v>
      </c>
      <c r="N106" s="9" t="s">
        <v>172</v>
      </c>
      <c r="O106" s="9" t="s">
        <v>55</v>
      </c>
      <c r="P106" s="9" t="s">
        <v>55</v>
      </c>
      <c r="Q106" s="9" t="s">
        <v>144</v>
      </c>
      <c r="R106" s="9" t="s">
        <v>57</v>
      </c>
      <c r="S106" s="9" t="s">
        <v>56</v>
      </c>
      <c r="T106" s="9" t="s">
        <v>57</v>
      </c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9" t="s">
        <v>55</v>
      </c>
      <c r="AS106" s="9" t="s">
        <v>55</v>
      </c>
      <c r="AT106" s="8"/>
      <c r="AU106" s="9" t="s">
        <v>173</v>
      </c>
      <c r="AV106" s="8">
        <v>214</v>
      </c>
    </row>
    <row r="107" spans="1:48" ht="30" customHeight="1">
      <c r="A107" s="6"/>
      <c r="B107" s="6"/>
      <c r="C107" s="6"/>
      <c r="D107" s="6"/>
      <c r="E107" s="7"/>
      <c r="F107" s="7"/>
      <c r="G107" s="7"/>
      <c r="H107" s="7"/>
      <c r="I107" s="7"/>
      <c r="J107" s="7"/>
      <c r="K107" s="7"/>
      <c r="L107" s="7"/>
      <c r="M107" s="6"/>
      <c r="Q107" s="10" t="s">
        <v>144</v>
      </c>
    </row>
    <row r="108" spans="1:48" ht="30" customHeight="1">
      <c r="A108" s="6"/>
      <c r="B108" s="6"/>
      <c r="C108" s="6"/>
      <c r="D108" s="6"/>
      <c r="E108" s="7"/>
      <c r="F108" s="7"/>
      <c r="G108" s="7"/>
      <c r="H108" s="7"/>
      <c r="I108" s="7"/>
      <c r="J108" s="7"/>
      <c r="K108" s="7"/>
      <c r="L108" s="7"/>
      <c r="M108" s="6"/>
      <c r="Q108" s="10" t="s">
        <v>144</v>
      </c>
    </row>
    <row r="109" spans="1:48" ht="30" customHeight="1">
      <c r="A109" s="6"/>
      <c r="B109" s="6"/>
      <c r="C109" s="6"/>
      <c r="D109" s="6"/>
      <c r="E109" s="7"/>
      <c r="F109" s="7"/>
      <c r="G109" s="7"/>
      <c r="H109" s="7"/>
      <c r="I109" s="7"/>
      <c r="J109" s="7"/>
      <c r="K109" s="7"/>
      <c r="L109" s="7"/>
      <c r="M109" s="6"/>
      <c r="Q109" s="10" t="s">
        <v>144</v>
      </c>
    </row>
    <row r="110" spans="1:48" ht="30" customHeight="1">
      <c r="A110" s="6"/>
      <c r="B110" s="6"/>
      <c r="C110" s="6"/>
      <c r="D110" s="6"/>
      <c r="E110" s="7"/>
      <c r="F110" s="7"/>
      <c r="G110" s="7"/>
      <c r="H110" s="7"/>
      <c r="I110" s="7"/>
      <c r="J110" s="7"/>
      <c r="K110" s="7"/>
      <c r="L110" s="7"/>
      <c r="M110" s="6"/>
      <c r="Q110" s="10" t="s">
        <v>144</v>
      </c>
    </row>
    <row r="111" spans="1:48" ht="30" customHeight="1">
      <c r="A111" s="6"/>
      <c r="B111" s="6"/>
      <c r="C111" s="6"/>
      <c r="D111" s="6"/>
      <c r="E111" s="7"/>
      <c r="F111" s="7"/>
      <c r="G111" s="7"/>
      <c r="H111" s="7"/>
      <c r="I111" s="7"/>
      <c r="J111" s="7"/>
      <c r="K111" s="7"/>
      <c r="L111" s="7"/>
      <c r="M111" s="6"/>
      <c r="Q111" s="10" t="s">
        <v>144</v>
      </c>
    </row>
    <row r="112" spans="1:48" ht="30" customHeight="1">
      <c r="A112" s="6"/>
      <c r="B112" s="6"/>
      <c r="C112" s="6"/>
      <c r="D112" s="6"/>
      <c r="E112" s="7"/>
      <c r="F112" s="7"/>
      <c r="G112" s="7"/>
      <c r="H112" s="7"/>
      <c r="I112" s="7"/>
      <c r="J112" s="7"/>
      <c r="K112" s="7"/>
      <c r="L112" s="7"/>
      <c r="M112" s="6"/>
      <c r="Q112" s="10" t="s">
        <v>144</v>
      </c>
    </row>
    <row r="113" spans="1:48" ht="30" customHeight="1">
      <c r="A113" s="6"/>
      <c r="B113" s="6"/>
      <c r="C113" s="6"/>
      <c r="D113" s="6"/>
      <c r="E113" s="7"/>
      <c r="F113" s="7"/>
      <c r="G113" s="7"/>
      <c r="H113" s="7"/>
      <c r="I113" s="7"/>
      <c r="J113" s="7"/>
      <c r="K113" s="7"/>
      <c r="L113" s="7"/>
      <c r="M113" s="6"/>
      <c r="Q113" s="10" t="s">
        <v>144</v>
      </c>
    </row>
    <row r="114" spans="1:48" ht="30" customHeight="1">
      <c r="A114" s="6"/>
      <c r="B114" s="6"/>
      <c r="C114" s="6"/>
      <c r="D114" s="6"/>
      <c r="E114" s="7"/>
      <c r="F114" s="7"/>
      <c r="G114" s="7"/>
      <c r="H114" s="7"/>
      <c r="I114" s="7"/>
      <c r="J114" s="7"/>
      <c r="K114" s="7"/>
      <c r="L114" s="7"/>
      <c r="M114" s="6"/>
      <c r="Q114" s="10" t="s">
        <v>144</v>
      </c>
    </row>
    <row r="115" spans="1:48" ht="30" customHeight="1">
      <c r="A115" s="6"/>
      <c r="B115" s="6"/>
      <c r="C115" s="6"/>
      <c r="D115" s="6"/>
      <c r="E115" s="7"/>
      <c r="F115" s="7"/>
      <c r="G115" s="7"/>
      <c r="H115" s="7"/>
      <c r="I115" s="7"/>
      <c r="J115" s="7"/>
      <c r="K115" s="7"/>
      <c r="L115" s="7"/>
      <c r="M115" s="6"/>
      <c r="Q115" s="10" t="s">
        <v>144</v>
      </c>
    </row>
    <row r="116" spans="1:48" ht="30" customHeight="1">
      <c r="A116" s="6"/>
      <c r="B116" s="6"/>
      <c r="C116" s="6"/>
      <c r="D116" s="6"/>
      <c r="E116" s="7"/>
      <c r="F116" s="7"/>
      <c r="G116" s="7"/>
      <c r="H116" s="7"/>
      <c r="I116" s="7"/>
      <c r="J116" s="7"/>
      <c r="K116" s="7"/>
      <c r="L116" s="7"/>
      <c r="M116" s="6"/>
      <c r="Q116" s="10" t="s">
        <v>144</v>
      </c>
    </row>
    <row r="117" spans="1:48" ht="30" customHeight="1">
      <c r="A117" s="6"/>
      <c r="B117" s="6"/>
      <c r="C117" s="6"/>
      <c r="D117" s="6"/>
      <c r="E117" s="7"/>
      <c r="F117" s="7"/>
      <c r="G117" s="7"/>
      <c r="H117" s="7"/>
      <c r="I117" s="7"/>
      <c r="J117" s="7"/>
      <c r="K117" s="7"/>
      <c r="L117" s="7"/>
      <c r="M117" s="6"/>
      <c r="Q117" s="10" t="s">
        <v>144</v>
      </c>
    </row>
    <row r="118" spans="1:48" ht="30" customHeight="1">
      <c r="A118" s="6"/>
      <c r="B118" s="6"/>
      <c r="C118" s="6"/>
      <c r="D118" s="6"/>
      <c r="E118" s="7"/>
      <c r="F118" s="7"/>
      <c r="G118" s="7"/>
      <c r="H118" s="7"/>
      <c r="I118" s="7"/>
      <c r="J118" s="7"/>
      <c r="K118" s="7"/>
      <c r="L118" s="7"/>
      <c r="M118" s="6"/>
      <c r="Q118" s="10" t="s">
        <v>144</v>
      </c>
    </row>
    <row r="119" spans="1:48" ht="30" customHeight="1">
      <c r="A119" s="6"/>
      <c r="B119" s="6"/>
      <c r="C119" s="6"/>
      <c r="D119" s="6"/>
      <c r="E119" s="7"/>
      <c r="F119" s="7"/>
      <c r="G119" s="7"/>
      <c r="H119" s="7"/>
      <c r="I119" s="7"/>
      <c r="J119" s="7"/>
      <c r="K119" s="7"/>
      <c r="L119" s="7"/>
      <c r="M119" s="6"/>
      <c r="Q119" s="10" t="s">
        <v>144</v>
      </c>
    </row>
    <row r="120" spans="1:48" ht="30" customHeight="1">
      <c r="A120" s="6"/>
      <c r="B120" s="6"/>
      <c r="C120" s="6"/>
      <c r="D120" s="6"/>
      <c r="E120" s="7"/>
      <c r="F120" s="7"/>
      <c r="G120" s="7"/>
      <c r="H120" s="7"/>
      <c r="I120" s="7"/>
      <c r="J120" s="7"/>
      <c r="K120" s="7"/>
      <c r="L120" s="7"/>
      <c r="M120" s="6"/>
      <c r="Q120" s="10" t="s">
        <v>144</v>
      </c>
    </row>
    <row r="121" spans="1:48" ht="30" customHeight="1">
      <c r="A121" s="6"/>
      <c r="B121" s="6"/>
      <c r="C121" s="6"/>
      <c r="D121" s="6"/>
      <c r="E121" s="7"/>
      <c r="F121" s="7"/>
      <c r="G121" s="7"/>
      <c r="H121" s="7"/>
      <c r="I121" s="7"/>
      <c r="J121" s="7"/>
      <c r="K121" s="7"/>
      <c r="L121" s="7"/>
      <c r="M121" s="6"/>
      <c r="Q121" s="10" t="s">
        <v>144</v>
      </c>
    </row>
    <row r="122" spans="1:48" ht="30" customHeight="1">
      <c r="A122" s="6"/>
      <c r="B122" s="6"/>
      <c r="C122" s="6"/>
      <c r="D122" s="6"/>
      <c r="E122" s="7"/>
      <c r="F122" s="7"/>
      <c r="G122" s="7"/>
      <c r="H122" s="7"/>
      <c r="I122" s="7"/>
      <c r="J122" s="7"/>
      <c r="K122" s="7"/>
      <c r="L122" s="7"/>
      <c r="M122" s="6"/>
      <c r="Q122" s="10" t="s">
        <v>144</v>
      </c>
    </row>
    <row r="123" spans="1:48" ht="30" customHeight="1">
      <c r="A123" s="5" t="s">
        <v>59</v>
      </c>
      <c r="B123" s="6"/>
      <c r="C123" s="6"/>
      <c r="D123" s="6"/>
      <c r="E123" s="7"/>
      <c r="F123" s="7">
        <f>SUMIF(Q101:Q122,"01010105",F101:F122)</f>
        <v>0</v>
      </c>
      <c r="G123" s="7"/>
      <c r="H123" s="7">
        <f>SUMIF(Q101:Q122,"01010105",H101:H122)</f>
        <v>0</v>
      </c>
      <c r="I123" s="7"/>
      <c r="J123" s="7">
        <f>SUMIF(Q101:Q122,"01010105",J101:J122)</f>
        <v>0</v>
      </c>
      <c r="K123" s="7"/>
      <c r="L123" s="7">
        <f>SUMIF(Q101:Q122,"01010105",L101:L122)</f>
        <v>0</v>
      </c>
      <c r="M123" s="6"/>
      <c r="N123" t="s">
        <v>60</v>
      </c>
    </row>
    <row r="124" spans="1:48" ht="30" customHeight="1">
      <c r="A124" s="5" t="s">
        <v>174</v>
      </c>
      <c r="B124" s="5" t="s">
        <v>48</v>
      </c>
      <c r="C124" s="6"/>
      <c r="D124" s="6"/>
      <c r="E124" s="7"/>
      <c r="F124" s="7"/>
      <c r="G124" s="7"/>
      <c r="H124" s="7"/>
      <c r="I124" s="7"/>
      <c r="J124" s="7"/>
      <c r="K124" s="7"/>
      <c r="L124" s="7"/>
      <c r="M124" s="6"/>
      <c r="N124" s="8"/>
      <c r="O124" s="8"/>
      <c r="P124" s="8"/>
      <c r="Q124" s="9" t="s">
        <v>175</v>
      </c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</row>
    <row r="125" spans="1:48" ht="30" customHeight="1">
      <c r="A125" s="5" t="s">
        <v>176</v>
      </c>
      <c r="B125" s="5" t="s">
        <v>177</v>
      </c>
      <c r="C125" s="5" t="s">
        <v>87</v>
      </c>
      <c r="D125" s="6">
        <v>1.1120000000000001</v>
      </c>
      <c r="E125" s="7">
        <f>TRUNC([1]단가산출목록!E6,0)</f>
        <v>0</v>
      </c>
      <c r="F125" s="7">
        <f>TRUNC(E125*D125, 0)</f>
        <v>0</v>
      </c>
      <c r="G125" s="7">
        <f>TRUNC([1]단가산출목록!F6,0)</f>
        <v>0</v>
      </c>
      <c r="H125" s="7">
        <f>TRUNC(G125*D125, 0)</f>
        <v>0</v>
      </c>
      <c r="I125" s="7">
        <f>TRUNC([1]단가산출목록!G6,0)</f>
        <v>0</v>
      </c>
      <c r="J125" s="7">
        <f>TRUNC(I125*D125, 0)</f>
        <v>0</v>
      </c>
      <c r="K125" s="7">
        <f>TRUNC(E125+G125+I125, 0)</f>
        <v>0</v>
      </c>
      <c r="L125" s="7">
        <f>TRUNC(F125+H125+J125, 0)</f>
        <v>0</v>
      </c>
      <c r="M125" s="5" t="s">
        <v>178</v>
      </c>
      <c r="N125" s="9" t="s">
        <v>179</v>
      </c>
      <c r="O125" s="9" t="s">
        <v>55</v>
      </c>
      <c r="P125" s="9" t="s">
        <v>55</v>
      </c>
      <c r="Q125" s="9" t="s">
        <v>175</v>
      </c>
      <c r="R125" s="9" t="s">
        <v>57</v>
      </c>
      <c r="S125" s="9" t="s">
        <v>56</v>
      </c>
      <c r="T125" s="9" t="s">
        <v>57</v>
      </c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9" t="s">
        <v>55</v>
      </c>
      <c r="AS125" s="9" t="s">
        <v>55</v>
      </c>
      <c r="AT125" s="8"/>
      <c r="AU125" s="9" t="s">
        <v>180</v>
      </c>
      <c r="AV125" s="8">
        <v>107</v>
      </c>
    </row>
    <row r="126" spans="1:48" ht="30" customHeight="1">
      <c r="A126" s="6"/>
      <c r="B126" s="6"/>
      <c r="C126" s="6"/>
      <c r="D126" s="6"/>
      <c r="E126" s="7"/>
      <c r="F126" s="7"/>
      <c r="G126" s="7"/>
      <c r="H126" s="7"/>
      <c r="I126" s="7"/>
      <c r="J126" s="7"/>
      <c r="K126" s="7"/>
      <c r="L126" s="7"/>
      <c r="M126" s="6"/>
      <c r="Q126" s="10" t="s">
        <v>175</v>
      </c>
    </row>
    <row r="127" spans="1:48" ht="30" customHeight="1">
      <c r="A127" s="6"/>
      <c r="B127" s="6"/>
      <c r="C127" s="6"/>
      <c r="D127" s="6"/>
      <c r="E127" s="7"/>
      <c r="F127" s="7"/>
      <c r="G127" s="7"/>
      <c r="H127" s="7"/>
      <c r="I127" s="7"/>
      <c r="J127" s="7"/>
      <c r="K127" s="7"/>
      <c r="L127" s="7"/>
      <c r="M127" s="6"/>
      <c r="Q127" s="10" t="s">
        <v>175</v>
      </c>
    </row>
    <row r="128" spans="1:48" ht="30" customHeight="1">
      <c r="A128" s="6"/>
      <c r="B128" s="6"/>
      <c r="C128" s="6"/>
      <c r="D128" s="6"/>
      <c r="E128" s="7"/>
      <c r="F128" s="7"/>
      <c r="G128" s="7"/>
      <c r="H128" s="7"/>
      <c r="I128" s="7"/>
      <c r="J128" s="7"/>
      <c r="K128" s="7"/>
      <c r="L128" s="7"/>
      <c r="M128" s="6"/>
      <c r="Q128" s="10" t="s">
        <v>175</v>
      </c>
    </row>
    <row r="129" spans="1:17" ht="30" customHeight="1">
      <c r="A129" s="6"/>
      <c r="B129" s="6"/>
      <c r="C129" s="6"/>
      <c r="D129" s="6"/>
      <c r="E129" s="7"/>
      <c r="F129" s="7"/>
      <c r="G129" s="7"/>
      <c r="H129" s="7"/>
      <c r="I129" s="7"/>
      <c r="J129" s="7"/>
      <c r="K129" s="7"/>
      <c r="L129" s="7"/>
      <c r="M129" s="6"/>
      <c r="Q129" s="10" t="s">
        <v>175</v>
      </c>
    </row>
    <row r="130" spans="1:17" ht="30" customHeight="1">
      <c r="A130" s="6"/>
      <c r="B130" s="6"/>
      <c r="C130" s="6"/>
      <c r="D130" s="6"/>
      <c r="E130" s="7"/>
      <c r="F130" s="7"/>
      <c r="G130" s="7"/>
      <c r="H130" s="7"/>
      <c r="I130" s="7"/>
      <c r="J130" s="7"/>
      <c r="K130" s="7"/>
      <c r="L130" s="7"/>
      <c r="M130" s="6"/>
      <c r="Q130" s="10" t="s">
        <v>175</v>
      </c>
    </row>
    <row r="131" spans="1:17" ht="30" customHeight="1">
      <c r="A131" s="6"/>
      <c r="B131" s="6"/>
      <c r="C131" s="6"/>
      <c r="D131" s="6"/>
      <c r="E131" s="7"/>
      <c r="F131" s="7"/>
      <c r="G131" s="7"/>
      <c r="H131" s="7"/>
      <c r="I131" s="7"/>
      <c r="J131" s="7"/>
      <c r="K131" s="7"/>
      <c r="L131" s="7"/>
      <c r="M131" s="6"/>
      <c r="Q131" s="10" t="s">
        <v>175</v>
      </c>
    </row>
    <row r="132" spans="1:17" ht="30" customHeight="1">
      <c r="A132" s="6"/>
      <c r="B132" s="6"/>
      <c r="C132" s="6"/>
      <c r="D132" s="6"/>
      <c r="E132" s="7"/>
      <c r="F132" s="7"/>
      <c r="G132" s="7"/>
      <c r="H132" s="7"/>
      <c r="I132" s="7"/>
      <c r="J132" s="7"/>
      <c r="K132" s="7"/>
      <c r="L132" s="7"/>
      <c r="M132" s="6"/>
      <c r="Q132" s="10" t="s">
        <v>175</v>
      </c>
    </row>
    <row r="133" spans="1:17" ht="30" customHeight="1">
      <c r="A133" s="6"/>
      <c r="B133" s="6"/>
      <c r="C133" s="6"/>
      <c r="D133" s="6"/>
      <c r="E133" s="7"/>
      <c r="F133" s="7"/>
      <c r="G133" s="7"/>
      <c r="H133" s="7"/>
      <c r="I133" s="7"/>
      <c r="J133" s="7"/>
      <c r="K133" s="7"/>
      <c r="L133" s="7"/>
      <c r="M133" s="6"/>
      <c r="Q133" s="10" t="s">
        <v>175</v>
      </c>
    </row>
    <row r="134" spans="1:17" ht="30" customHeight="1">
      <c r="A134" s="6"/>
      <c r="B134" s="6"/>
      <c r="C134" s="6"/>
      <c r="D134" s="6"/>
      <c r="E134" s="7"/>
      <c r="F134" s="7"/>
      <c r="G134" s="7"/>
      <c r="H134" s="7"/>
      <c r="I134" s="7"/>
      <c r="J134" s="7"/>
      <c r="K134" s="7"/>
      <c r="L134" s="7"/>
      <c r="M134" s="6"/>
      <c r="Q134" s="10" t="s">
        <v>175</v>
      </c>
    </row>
    <row r="135" spans="1:17" ht="30" customHeight="1">
      <c r="A135" s="6"/>
      <c r="B135" s="6"/>
      <c r="C135" s="6"/>
      <c r="D135" s="6"/>
      <c r="E135" s="7"/>
      <c r="F135" s="7"/>
      <c r="G135" s="7"/>
      <c r="H135" s="7"/>
      <c r="I135" s="7"/>
      <c r="J135" s="7"/>
      <c r="K135" s="7"/>
      <c r="L135" s="7"/>
      <c r="M135" s="6"/>
      <c r="Q135" s="10" t="s">
        <v>175</v>
      </c>
    </row>
    <row r="136" spans="1:17" ht="30" customHeight="1">
      <c r="A136" s="6"/>
      <c r="B136" s="6"/>
      <c r="C136" s="6"/>
      <c r="D136" s="6"/>
      <c r="E136" s="7"/>
      <c r="F136" s="7"/>
      <c r="G136" s="7"/>
      <c r="H136" s="7"/>
      <c r="I136" s="7"/>
      <c r="J136" s="7"/>
      <c r="K136" s="7"/>
      <c r="L136" s="7"/>
      <c r="M136" s="6"/>
      <c r="Q136" s="10" t="s">
        <v>175</v>
      </c>
    </row>
    <row r="137" spans="1:17" ht="30" customHeight="1">
      <c r="A137" s="6"/>
      <c r="B137" s="6"/>
      <c r="C137" s="6"/>
      <c r="D137" s="6"/>
      <c r="E137" s="7"/>
      <c r="F137" s="7"/>
      <c r="G137" s="7"/>
      <c r="H137" s="7"/>
      <c r="I137" s="7"/>
      <c r="J137" s="7"/>
      <c r="K137" s="7"/>
      <c r="L137" s="7"/>
      <c r="M137" s="6"/>
      <c r="Q137" s="10" t="s">
        <v>175</v>
      </c>
    </row>
    <row r="138" spans="1:17" ht="30" customHeight="1">
      <c r="A138" s="6"/>
      <c r="B138" s="6"/>
      <c r="C138" s="6"/>
      <c r="D138" s="6"/>
      <c r="E138" s="7"/>
      <c r="F138" s="7"/>
      <c r="G138" s="7"/>
      <c r="H138" s="7"/>
      <c r="I138" s="7"/>
      <c r="J138" s="7"/>
      <c r="K138" s="7"/>
      <c r="L138" s="7"/>
      <c r="M138" s="6"/>
      <c r="Q138" s="10" t="s">
        <v>175</v>
      </c>
    </row>
    <row r="139" spans="1:17" ht="30" customHeight="1">
      <c r="A139" s="6"/>
      <c r="B139" s="6"/>
      <c r="C139" s="6"/>
      <c r="D139" s="6"/>
      <c r="E139" s="7"/>
      <c r="F139" s="7"/>
      <c r="G139" s="7"/>
      <c r="H139" s="7"/>
      <c r="I139" s="7"/>
      <c r="J139" s="7"/>
      <c r="K139" s="7"/>
      <c r="L139" s="7"/>
      <c r="M139" s="6"/>
      <c r="Q139" s="10" t="s">
        <v>175</v>
      </c>
    </row>
    <row r="140" spans="1:17" ht="30" customHeight="1">
      <c r="A140" s="6"/>
      <c r="B140" s="6"/>
      <c r="C140" s="6"/>
      <c r="D140" s="6"/>
      <c r="E140" s="7"/>
      <c r="F140" s="7"/>
      <c r="G140" s="7"/>
      <c r="H140" s="7"/>
      <c r="I140" s="7"/>
      <c r="J140" s="7"/>
      <c r="K140" s="7"/>
      <c r="L140" s="7"/>
      <c r="M140" s="6"/>
      <c r="Q140" s="10" t="s">
        <v>175</v>
      </c>
    </row>
    <row r="141" spans="1:17" ht="30" customHeight="1">
      <c r="A141" s="6"/>
      <c r="B141" s="6"/>
      <c r="C141" s="6"/>
      <c r="D141" s="6"/>
      <c r="E141" s="7"/>
      <c r="F141" s="7"/>
      <c r="G141" s="7"/>
      <c r="H141" s="7"/>
      <c r="I141" s="7"/>
      <c r="J141" s="7"/>
      <c r="K141" s="7"/>
      <c r="L141" s="7"/>
      <c r="M141" s="6"/>
      <c r="Q141" s="10" t="s">
        <v>175</v>
      </c>
    </row>
    <row r="142" spans="1:17" ht="30" customHeight="1">
      <c r="A142" s="6"/>
      <c r="B142" s="6"/>
      <c r="C142" s="6"/>
      <c r="D142" s="6"/>
      <c r="E142" s="7"/>
      <c r="F142" s="7"/>
      <c r="G142" s="7"/>
      <c r="H142" s="7"/>
      <c r="I142" s="7"/>
      <c r="J142" s="7"/>
      <c r="K142" s="7"/>
      <c r="L142" s="7"/>
      <c r="M142" s="6"/>
      <c r="Q142" s="10" t="s">
        <v>175</v>
      </c>
    </row>
    <row r="143" spans="1:17" ht="30" customHeight="1">
      <c r="A143" s="6"/>
      <c r="B143" s="6"/>
      <c r="C143" s="6"/>
      <c r="D143" s="6"/>
      <c r="E143" s="7"/>
      <c r="F143" s="7"/>
      <c r="G143" s="7"/>
      <c r="H143" s="7"/>
      <c r="I143" s="7"/>
      <c r="J143" s="7"/>
      <c r="K143" s="7"/>
      <c r="L143" s="7"/>
      <c r="M143" s="6"/>
      <c r="Q143" s="10" t="s">
        <v>175</v>
      </c>
    </row>
    <row r="144" spans="1:17" ht="30" customHeight="1">
      <c r="A144" s="6"/>
      <c r="B144" s="6"/>
      <c r="C144" s="6"/>
      <c r="D144" s="6"/>
      <c r="E144" s="7"/>
      <c r="F144" s="7"/>
      <c r="G144" s="7"/>
      <c r="H144" s="7"/>
      <c r="I144" s="7"/>
      <c r="J144" s="7"/>
      <c r="K144" s="7"/>
      <c r="L144" s="7"/>
      <c r="M144" s="6"/>
      <c r="Q144" s="10" t="s">
        <v>175</v>
      </c>
    </row>
    <row r="145" spans="1:48" ht="30" customHeight="1">
      <c r="A145" s="6"/>
      <c r="B145" s="6"/>
      <c r="C145" s="6"/>
      <c r="D145" s="6"/>
      <c r="E145" s="7"/>
      <c r="F145" s="7"/>
      <c r="G145" s="7"/>
      <c r="H145" s="7"/>
      <c r="I145" s="7"/>
      <c r="J145" s="7"/>
      <c r="K145" s="7"/>
      <c r="L145" s="7"/>
      <c r="M145" s="6"/>
      <c r="Q145" s="10" t="s">
        <v>175</v>
      </c>
    </row>
    <row r="146" spans="1:48" ht="30" customHeight="1">
      <c r="A146" s="6"/>
      <c r="B146" s="6"/>
      <c r="C146" s="6"/>
      <c r="D146" s="6"/>
      <c r="E146" s="7"/>
      <c r="F146" s="7"/>
      <c r="G146" s="7"/>
      <c r="H146" s="7"/>
      <c r="I146" s="7"/>
      <c r="J146" s="7"/>
      <c r="K146" s="7"/>
      <c r="L146" s="7"/>
      <c r="M146" s="6"/>
      <c r="Q146" s="10" t="s">
        <v>175</v>
      </c>
    </row>
    <row r="147" spans="1:48" ht="30" customHeight="1">
      <c r="A147" s="5" t="s">
        <v>59</v>
      </c>
      <c r="B147" s="6"/>
      <c r="C147" s="6"/>
      <c r="D147" s="6"/>
      <c r="E147" s="7"/>
      <c r="F147" s="7">
        <f>SUMIF(Q125:Q146,"01010106",F125:F146)</f>
        <v>0</v>
      </c>
      <c r="G147" s="7"/>
      <c r="H147" s="7">
        <f>SUMIF(Q125:Q146,"01010106",H125:H146)</f>
        <v>0</v>
      </c>
      <c r="I147" s="7"/>
      <c r="J147" s="7">
        <f>SUMIF(Q125:Q146,"01010106",J125:J146)</f>
        <v>0</v>
      </c>
      <c r="K147" s="7"/>
      <c r="L147" s="7">
        <f>SUMIF(Q125:Q146,"01010106",L125:L146)</f>
        <v>0</v>
      </c>
      <c r="M147" s="6"/>
      <c r="N147" t="s">
        <v>60</v>
      </c>
    </row>
    <row r="148" spans="1:48" ht="30" customHeight="1">
      <c r="A148" s="5" t="s">
        <v>181</v>
      </c>
      <c r="B148" s="5" t="s">
        <v>182</v>
      </c>
      <c r="C148" s="6"/>
      <c r="D148" s="6"/>
      <c r="E148" s="7"/>
      <c r="F148" s="7"/>
      <c r="G148" s="7"/>
      <c r="H148" s="7"/>
      <c r="I148" s="7"/>
      <c r="J148" s="7"/>
      <c r="K148" s="7"/>
      <c r="L148" s="7"/>
      <c r="M148" s="6"/>
      <c r="N148" s="8"/>
      <c r="O148" s="8"/>
      <c r="P148" s="8"/>
      <c r="Q148" s="9" t="s">
        <v>183</v>
      </c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</row>
    <row r="149" spans="1:48" ht="30" customHeight="1">
      <c r="A149" s="5" t="s">
        <v>50</v>
      </c>
      <c r="B149" s="5" t="s">
        <v>51</v>
      </c>
      <c r="C149" s="5" t="s">
        <v>52</v>
      </c>
      <c r="D149" s="6">
        <v>1</v>
      </c>
      <c r="E149" s="7">
        <f>TRUNC([1]일위대가목록!E4,0)</f>
        <v>0</v>
      </c>
      <c r="F149" s="7">
        <f>TRUNC(E149*D149, 0)</f>
        <v>0</v>
      </c>
      <c r="G149" s="7">
        <f>TRUNC([1]일위대가목록!F4,0)</f>
        <v>0</v>
      </c>
      <c r="H149" s="7">
        <f>TRUNC(G149*D149, 0)</f>
        <v>0</v>
      </c>
      <c r="I149" s="7">
        <f>TRUNC([1]일위대가목록!G4,0)</f>
        <v>0</v>
      </c>
      <c r="J149" s="7">
        <f>TRUNC(I149*D149, 0)</f>
        <v>0</v>
      </c>
      <c r="K149" s="7">
        <f>TRUNC(E149+G149+I149, 0)</f>
        <v>0</v>
      </c>
      <c r="L149" s="7">
        <f>TRUNC(F149+H149+J149, 0)</f>
        <v>0</v>
      </c>
      <c r="M149" s="5" t="s">
        <v>53</v>
      </c>
      <c r="N149" s="9" t="s">
        <v>54</v>
      </c>
      <c r="O149" s="9" t="s">
        <v>55</v>
      </c>
      <c r="P149" s="9" t="s">
        <v>55</v>
      </c>
      <c r="Q149" s="9" t="s">
        <v>183</v>
      </c>
      <c r="R149" s="9" t="s">
        <v>56</v>
      </c>
      <c r="S149" s="9" t="s">
        <v>57</v>
      </c>
      <c r="T149" s="9" t="s">
        <v>57</v>
      </c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9" t="s">
        <v>55</v>
      </c>
      <c r="AS149" s="9" t="s">
        <v>55</v>
      </c>
      <c r="AT149" s="8"/>
      <c r="AU149" s="9" t="s">
        <v>184</v>
      </c>
      <c r="AV149" s="8">
        <v>71</v>
      </c>
    </row>
    <row r="150" spans="1:48" ht="30" customHeight="1">
      <c r="A150" s="6"/>
      <c r="B150" s="6"/>
      <c r="C150" s="6"/>
      <c r="D150" s="6"/>
      <c r="E150" s="7"/>
      <c r="F150" s="7"/>
      <c r="G150" s="7"/>
      <c r="H150" s="7"/>
      <c r="I150" s="7"/>
      <c r="J150" s="7"/>
      <c r="K150" s="7"/>
      <c r="L150" s="7"/>
      <c r="M150" s="6"/>
      <c r="Q150" s="10" t="s">
        <v>183</v>
      </c>
    </row>
    <row r="151" spans="1:48" ht="30" customHeight="1">
      <c r="A151" s="6"/>
      <c r="B151" s="6"/>
      <c r="C151" s="6"/>
      <c r="D151" s="6"/>
      <c r="E151" s="7"/>
      <c r="F151" s="7"/>
      <c r="G151" s="7"/>
      <c r="H151" s="7"/>
      <c r="I151" s="7"/>
      <c r="J151" s="7"/>
      <c r="K151" s="7"/>
      <c r="L151" s="7"/>
      <c r="M151" s="6"/>
      <c r="Q151" s="10" t="s">
        <v>183</v>
      </c>
    </row>
    <row r="152" spans="1:48" ht="30" customHeight="1">
      <c r="A152" s="6"/>
      <c r="B152" s="6"/>
      <c r="C152" s="6"/>
      <c r="D152" s="6"/>
      <c r="E152" s="7"/>
      <c r="F152" s="7"/>
      <c r="G152" s="7"/>
      <c r="H152" s="7"/>
      <c r="I152" s="7"/>
      <c r="J152" s="7"/>
      <c r="K152" s="7"/>
      <c r="L152" s="7"/>
      <c r="M152" s="6"/>
      <c r="Q152" s="10" t="s">
        <v>183</v>
      </c>
    </row>
    <row r="153" spans="1:48" ht="30" customHeight="1">
      <c r="A153" s="6"/>
      <c r="B153" s="6"/>
      <c r="C153" s="6"/>
      <c r="D153" s="6"/>
      <c r="E153" s="7"/>
      <c r="F153" s="7"/>
      <c r="G153" s="7"/>
      <c r="H153" s="7"/>
      <c r="I153" s="7"/>
      <c r="J153" s="7"/>
      <c r="K153" s="7"/>
      <c r="L153" s="7"/>
      <c r="M153" s="6"/>
      <c r="Q153" s="10" t="s">
        <v>183</v>
      </c>
    </row>
    <row r="154" spans="1:48" ht="30" customHeight="1">
      <c r="A154" s="6"/>
      <c r="B154" s="6"/>
      <c r="C154" s="6"/>
      <c r="D154" s="6"/>
      <c r="E154" s="7"/>
      <c r="F154" s="7"/>
      <c r="G154" s="7"/>
      <c r="H154" s="7"/>
      <c r="I154" s="7"/>
      <c r="J154" s="7"/>
      <c r="K154" s="7"/>
      <c r="L154" s="7"/>
      <c r="M154" s="6"/>
      <c r="Q154" s="10" t="s">
        <v>183</v>
      </c>
    </row>
    <row r="155" spans="1:48" ht="30" customHeight="1">
      <c r="A155" s="6"/>
      <c r="B155" s="6"/>
      <c r="C155" s="6"/>
      <c r="D155" s="6"/>
      <c r="E155" s="7"/>
      <c r="F155" s="7"/>
      <c r="G155" s="7"/>
      <c r="H155" s="7"/>
      <c r="I155" s="7"/>
      <c r="J155" s="7"/>
      <c r="K155" s="7"/>
      <c r="L155" s="7"/>
      <c r="M155" s="6"/>
      <c r="Q155" s="10" t="s">
        <v>183</v>
      </c>
    </row>
    <row r="156" spans="1:48" ht="30" customHeight="1">
      <c r="A156" s="6"/>
      <c r="B156" s="6"/>
      <c r="C156" s="6"/>
      <c r="D156" s="6"/>
      <c r="E156" s="7"/>
      <c r="F156" s="7"/>
      <c r="G156" s="7"/>
      <c r="H156" s="7"/>
      <c r="I156" s="7"/>
      <c r="J156" s="7"/>
      <c r="K156" s="7"/>
      <c r="L156" s="7"/>
      <c r="M156" s="6"/>
      <c r="Q156" s="10" t="s">
        <v>183</v>
      </c>
    </row>
    <row r="157" spans="1:48" ht="30" customHeight="1">
      <c r="A157" s="6"/>
      <c r="B157" s="6"/>
      <c r="C157" s="6"/>
      <c r="D157" s="6"/>
      <c r="E157" s="7"/>
      <c r="F157" s="7"/>
      <c r="G157" s="7"/>
      <c r="H157" s="7"/>
      <c r="I157" s="7"/>
      <c r="J157" s="7"/>
      <c r="K157" s="7"/>
      <c r="L157" s="7"/>
      <c r="M157" s="6"/>
      <c r="Q157" s="10" t="s">
        <v>183</v>
      </c>
    </row>
    <row r="158" spans="1:48" ht="30" customHeight="1">
      <c r="A158" s="6"/>
      <c r="B158" s="6"/>
      <c r="C158" s="6"/>
      <c r="D158" s="6"/>
      <c r="E158" s="7"/>
      <c r="F158" s="7"/>
      <c r="G158" s="7"/>
      <c r="H158" s="7"/>
      <c r="I158" s="7"/>
      <c r="J158" s="7"/>
      <c r="K158" s="7"/>
      <c r="L158" s="7"/>
      <c r="M158" s="6"/>
      <c r="Q158" s="10" t="s">
        <v>183</v>
      </c>
    </row>
    <row r="159" spans="1:48" ht="30" customHeight="1">
      <c r="A159" s="6"/>
      <c r="B159" s="6"/>
      <c r="C159" s="6"/>
      <c r="D159" s="6"/>
      <c r="E159" s="7"/>
      <c r="F159" s="7"/>
      <c r="G159" s="7"/>
      <c r="H159" s="7"/>
      <c r="I159" s="7"/>
      <c r="J159" s="7"/>
      <c r="K159" s="7"/>
      <c r="L159" s="7"/>
      <c r="M159" s="6"/>
      <c r="Q159" s="10" t="s">
        <v>183</v>
      </c>
    </row>
    <row r="160" spans="1:48" ht="30" customHeight="1">
      <c r="A160" s="6"/>
      <c r="B160" s="6"/>
      <c r="C160" s="6"/>
      <c r="D160" s="6"/>
      <c r="E160" s="7"/>
      <c r="F160" s="7"/>
      <c r="G160" s="7"/>
      <c r="H160" s="7"/>
      <c r="I160" s="7"/>
      <c r="J160" s="7"/>
      <c r="K160" s="7"/>
      <c r="L160" s="7"/>
      <c r="M160" s="6"/>
      <c r="Q160" s="10" t="s">
        <v>183</v>
      </c>
    </row>
    <row r="161" spans="1:48" ht="30" customHeight="1">
      <c r="A161" s="6"/>
      <c r="B161" s="6"/>
      <c r="C161" s="6"/>
      <c r="D161" s="6"/>
      <c r="E161" s="7"/>
      <c r="F161" s="7"/>
      <c r="G161" s="7"/>
      <c r="H161" s="7"/>
      <c r="I161" s="7"/>
      <c r="J161" s="7"/>
      <c r="K161" s="7"/>
      <c r="L161" s="7"/>
      <c r="M161" s="6"/>
      <c r="Q161" s="10" t="s">
        <v>183</v>
      </c>
    </row>
    <row r="162" spans="1:48" ht="30" customHeight="1">
      <c r="A162" s="6"/>
      <c r="B162" s="6"/>
      <c r="C162" s="6"/>
      <c r="D162" s="6"/>
      <c r="E162" s="7"/>
      <c r="F162" s="7"/>
      <c r="G162" s="7"/>
      <c r="H162" s="7"/>
      <c r="I162" s="7"/>
      <c r="J162" s="7"/>
      <c r="K162" s="7"/>
      <c r="L162" s="7"/>
      <c r="M162" s="6"/>
      <c r="Q162" s="10" t="s">
        <v>183</v>
      </c>
    </row>
    <row r="163" spans="1:48" ht="30" customHeight="1">
      <c r="A163" s="6"/>
      <c r="B163" s="6"/>
      <c r="C163" s="6"/>
      <c r="D163" s="6"/>
      <c r="E163" s="7"/>
      <c r="F163" s="7"/>
      <c r="G163" s="7"/>
      <c r="H163" s="7"/>
      <c r="I163" s="7"/>
      <c r="J163" s="7"/>
      <c r="K163" s="7"/>
      <c r="L163" s="7"/>
      <c r="M163" s="6"/>
      <c r="Q163" s="10" t="s">
        <v>183</v>
      </c>
    </row>
    <row r="164" spans="1:48" ht="30" customHeight="1">
      <c r="A164" s="6"/>
      <c r="B164" s="6"/>
      <c r="C164" s="6"/>
      <c r="D164" s="6"/>
      <c r="E164" s="7"/>
      <c r="F164" s="7"/>
      <c r="G164" s="7"/>
      <c r="H164" s="7"/>
      <c r="I164" s="7"/>
      <c r="J164" s="7"/>
      <c r="K164" s="7"/>
      <c r="L164" s="7"/>
      <c r="M164" s="6"/>
      <c r="Q164" s="10" t="s">
        <v>183</v>
      </c>
    </row>
    <row r="165" spans="1:48" ht="30" customHeight="1">
      <c r="A165" s="6"/>
      <c r="B165" s="6"/>
      <c r="C165" s="6"/>
      <c r="D165" s="6"/>
      <c r="E165" s="7"/>
      <c r="F165" s="7"/>
      <c r="G165" s="7"/>
      <c r="H165" s="7"/>
      <c r="I165" s="7"/>
      <c r="J165" s="7"/>
      <c r="K165" s="7"/>
      <c r="L165" s="7"/>
      <c r="M165" s="6"/>
      <c r="Q165" s="10" t="s">
        <v>183</v>
      </c>
    </row>
    <row r="166" spans="1:48" ht="30" customHeight="1">
      <c r="A166" s="6"/>
      <c r="B166" s="6"/>
      <c r="C166" s="6"/>
      <c r="D166" s="6"/>
      <c r="E166" s="7"/>
      <c r="F166" s="7"/>
      <c r="G166" s="7"/>
      <c r="H166" s="7"/>
      <c r="I166" s="7"/>
      <c r="J166" s="7"/>
      <c r="K166" s="7"/>
      <c r="L166" s="7"/>
      <c r="M166" s="6"/>
      <c r="Q166" s="10" t="s">
        <v>183</v>
      </c>
    </row>
    <row r="167" spans="1:48" ht="30" customHeight="1">
      <c r="A167" s="6"/>
      <c r="B167" s="6"/>
      <c r="C167" s="6"/>
      <c r="D167" s="6"/>
      <c r="E167" s="7"/>
      <c r="F167" s="7"/>
      <c r="G167" s="7"/>
      <c r="H167" s="7"/>
      <c r="I167" s="7"/>
      <c r="J167" s="7"/>
      <c r="K167" s="7"/>
      <c r="L167" s="7"/>
      <c r="M167" s="6"/>
      <c r="Q167" s="10" t="s">
        <v>183</v>
      </c>
    </row>
    <row r="168" spans="1:48" ht="30" customHeight="1">
      <c r="A168" s="6"/>
      <c r="B168" s="6"/>
      <c r="C168" s="6"/>
      <c r="D168" s="6"/>
      <c r="E168" s="7"/>
      <c r="F168" s="7"/>
      <c r="G168" s="7"/>
      <c r="H168" s="7"/>
      <c r="I168" s="7"/>
      <c r="J168" s="7"/>
      <c r="K168" s="7"/>
      <c r="L168" s="7"/>
      <c r="M168" s="6"/>
      <c r="Q168" s="10" t="s">
        <v>183</v>
      </c>
    </row>
    <row r="169" spans="1:48" ht="30" customHeight="1">
      <c r="A169" s="6"/>
      <c r="B169" s="6"/>
      <c r="C169" s="6"/>
      <c r="D169" s="6"/>
      <c r="E169" s="7"/>
      <c r="F169" s="7"/>
      <c r="G169" s="7"/>
      <c r="H169" s="7"/>
      <c r="I169" s="7"/>
      <c r="J169" s="7"/>
      <c r="K169" s="7"/>
      <c r="L169" s="7"/>
      <c r="M169" s="6"/>
      <c r="Q169" s="10" t="s">
        <v>183</v>
      </c>
    </row>
    <row r="170" spans="1:48" ht="30" customHeight="1">
      <c r="A170" s="6"/>
      <c r="B170" s="6"/>
      <c r="C170" s="6"/>
      <c r="D170" s="6"/>
      <c r="E170" s="7"/>
      <c r="F170" s="7"/>
      <c r="G170" s="7"/>
      <c r="H170" s="7"/>
      <c r="I170" s="7"/>
      <c r="J170" s="7"/>
      <c r="K170" s="7"/>
      <c r="L170" s="7"/>
      <c r="M170" s="6"/>
      <c r="Q170" s="10" t="s">
        <v>183</v>
      </c>
    </row>
    <row r="171" spans="1:48" ht="30" customHeight="1">
      <c r="A171" s="5" t="s">
        <v>59</v>
      </c>
      <c r="B171" s="6"/>
      <c r="C171" s="6"/>
      <c r="D171" s="6"/>
      <c r="E171" s="7"/>
      <c r="F171" s="7">
        <f>SUMIF(Q149:Q170,"01010201",F149:F170)</f>
        <v>0</v>
      </c>
      <c r="G171" s="7"/>
      <c r="H171" s="7">
        <f>SUMIF(Q149:Q170,"01010201",H149:H170)</f>
        <v>0</v>
      </c>
      <c r="I171" s="7"/>
      <c r="J171" s="7">
        <f>SUMIF(Q149:Q170,"01010201",J149:J170)</f>
        <v>0</v>
      </c>
      <c r="K171" s="7"/>
      <c r="L171" s="7">
        <f>SUMIF(Q149:Q170,"01010201",L149:L170)</f>
        <v>0</v>
      </c>
      <c r="M171" s="6"/>
      <c r="N171" t="s">
        <v>60</v>
      </c>
    </row>
    <row r="172" spans="1:48" ht="30" customHeight="1">
      <c r="A172" s="5" t="s">
        <v>185</v>
      </c>
      <c r="B172" s="5" t="s">
        <v>182</v>
      </c>
      <c r="C172" s="6"/>
      <c r="D172" s="6"/>
      <c r="E172" s="7"/>
      <c r="F172" s="7"/>
      <c r="G172" s="7"/>
      <c r="H172" s="7"/>
      <c r="I172" s="7"/>
      <c r="J172" s="7"/>
      <c r="K172" s="7"/>
      <c r="L172" s="7"/>
      <c r="M172" s="6"/>
      <c r="N172" s="8"/>
      <c r="O172" s="8"/>
      <c r="P172" s="8"/>
      <c r="Q172" s="9" t="s">
        <v>186</v>
      </c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</row>
    <row r="173" spans="1:48" ht="30" customHeight="1">
      <c r="A173" s="5" t="s">
        <v>187</v>
      </c>
      <c r="B173" s="5" t="s">
        <v>188</v>
      </c>
      <c r="C173" s="5" t="s">
        <v>189</v>
      </c>
      <c r="D173" s="6">
        <v>1</v>
      </c>
      <c r="E173" s="7">
        <f>TRUNC([1]일위대가목록!E18,0)</f>
        <v>0</v>
      </c>
      <c r="F173" s="7">
        <f>TRUNC(E173*D173, 0)</f>
        <v>0</v>
      </c>
      <c r="G173" s="7">
        <f>TRUNC([1]일위대가목록!F18,0)</f>
        <v>0</v>
      </c>
      <c r="H173" s="7">
        <f>TRUNC(G173*D173, 0)</f>
        <v>0</v>
      </c>
      <c r="I173" s="7">
        <f>TRUNC([1]일위대가목록!G18,0)</f>
        <v>0</v>
      </c>
      <c r="J173" s="7">
        <f>TRUNC(I173*D173, 0)</f>
        <v>0</v>
      </c>
      <c r="K173" s="7">
        <f>TRUNC(E173+G173+I173, 0)</f>
        <v>0</v>
      </c>
      <c r="L173" s="7">
        <f>TRUNC(F173+H173+J173, 0)</f>
        <v>0</v>
      </c>
      <c r="M173" s="5" t="s">
        <v>190</v>
      </c>
      <c r="N173" s="9" t="s">
        <v>191</v>
      </c>
      <c r="O173" s="9" t="s">
        <v>55</v>
      </c>
      <c r="P173" s="9" t="s">
        <v>55</v>
      </c>
      <c r="Q173" s="9" t="s">
        <v>186</v>
      </c>
      <c r="R173" s="9" t="s">
        <v>56</v>
      </c>
      <c r="S173" s="9" t="s">
        <v>57</v>
      </c>
      <c r="T173" s="9" t="s">
        <v>57</v>
      </c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9" t="s">
        <v>55</v>
      </c>
      <c r="AS173" s="9" t="s">
        <v>55</v>
      </c>
      <c r="AT173" s="8"/>
      <c r="AU173" s="9" t="s">
        <v>192</v>
      </c>
      <c r="AV173" s="8">
        <v>73</v>
      </c>
    </row>
    <row r="174" spans="1:48" ht="30" customHeight="1">
      <c r="A174" s="6"/>
      <c r="B174" s="6"/>
      <c r="C174" s="6"/>
      <c r="D174" s="6"/>
      <c r="E174" s="7"/>
      <c r="F174" s="7"/>
      <c r="G174" s="7"/>
      <c r="H174" s="7"/>
      <c r="I174" s="7"/>
      <c r="J174" s="7"/>
      <c r="K174" s="7"/>
      <c r="L174" s="7"/>
      <c r="M174" s="6"/>
      <c r="Q174" s="10" t="s">
        <v>186</v>
      </c>
    </row>
    <row r="175" spans="1:48" ht="30" customHeight="1">
      <c r="A175" s="6"/>
      <c r="B175" s="6"/>
      <c r="C175" s="6"/>
      <c r="D175" s="6"/>
      <c r="E175" s="7"/>
      <c r="F175" s="7"/>
      <c r="G175" s="7"/>
      <c r="H175" s="7"/>
      <c r="I175" s="7"/>
      <c r="J175" s="7"/>
      <c r="K175" s="7"/>
      <c r="L175" s="7"/>
      <c r="M175" s="6"/>
      <c r="Q175" s="10" t="s">
        <v>186</v>
      </c>
    </row>
    <row r="176" spans="1:48" ht="30" customHeight="1">
      <c r="A176" s="6"/>
      <c r="B176" s="6"/>
      <c r="C176" s="6"/>
      <c r="D176" s="6"/>
      <c r="E176" s="7"/>
      <c r="F176" s="7"/>
      <c r="G176" s="7"/>
      <c r="H176" s="7"/>
      <c r="I176" s="7"/>
      <c r="J176" s="7"/>
      <c r="K176" s="7"/>
      <c r="L176" s="7"/>
      <c r="M176" s="6"/>
      <c r="Q176" s="10" t="s">
        <v>186</v>
      </c>
    </row>
    <row r="177" spans="1:17" ht="30" customHeight="1">
      <c r="A177" s="6"/>
      <c r="B177" s="6"/>
      <c r="C177" s="6"/>
      <c r="D177" s="6"/>
      <c r="E177" s="7"/>
      <c r="F177" s="7"/>
      <c r="G177" s="7"/>
      <c r="H177" s="7"/>
      <c r="I177" s="7"/>
      <c r="J177" s="7"/>
      <c r="K177" s="7"/>
      <c r="L177" s="7"/>
      <c r="M177" s="6"/>
      <c r="Q177" s="10" t="s">
        <v>186</v>
      </c>
    </row>
    <row r="178" spans="1:17" ht="30" customHeight="1">
      <c r="A178" s="6"/>
      <c r="B178" s="6"/>
      <c r="C178" s="6"/>
      <c r="D178" s="6"/>
      <c r="E178" s="7"/>
      <c r="F178" s="7"/>
      <c r="G178" s="7"/>
      <c r="H178" s="7"/>
      <c r="I178" s="7"/>
      <c r="J178" s="7"/>
      <c r="K178" s="7"/>
      <c r="L178" s="7"/>
      <c r="M178" s="6"/>
      <c r="Q178" s="10" t="s">
        <v>186</v>
      </c>
    </row>
    <row r="179" spans="1:17" ht="30" customHeight="1">
      <c r="A179" s="6"/>
      <c r="B179" s="6"/>
      <c r="C179" s="6"/>
      <c r="D179" s="6"/>
      <c r="E179" s="7"/>
      <c r="F179" s="7"/>
      <c r="G179" s="7"/>
      <c r="H179" s="7"/>
      <c r="I179" s="7"/>
      <c r="J179" s="7"/>
      <c r="K179" s="7"/>
      <c r="L179" s="7"/>
      <c r="M179" s="6"/>
      <c r="Q179" s="10" t="s">
        <v>186</v>
      </c>
    </row>
    <row r="180" spans="1:17" ht="30" customHeight="1">
      <c r="A180" s="6"/>
      <c r="B180" s="6"/>
      <c r="C180" s="6"/>
      <c r="D180" s="6"/>
      <c r="E180" s="7"/>
      <c r="F180" s="7"/>
      <c r="G180" s="7"/>
      <c r="H180" s="7"/>
      <c r="I180" s="7"/>
      <c r="J180" s="7"/>
      <c r="K180" s="7"/>
      <c r="L180" s="7"/>
      <c r="M180" s="6"/>
      <c r="Q180" s="10" t="s">
        <v>186</v>
      </c>
    </row>
    <row r="181" spans="1:17" ht="30" customHeight="1">
      <c r="A181" s="6"/>
      <c r="B181" s="6"/>
      <c r="C181" s="6"/>
      <c r="D181" s="6"/>
      <c r="E181" s="7"/>
      <c r="F181" s="7"/>
      <c r="G181" s="7"/>
      <c r="H181" s="7"/>
      <c r="I181" s="7"/>
      <c r="J181" s="7"/>
      <c r="K181" s="7"/>
      <c r="L181" s="7"/>
      <c r="M181" s="6"/>
      <c r="Q181" s="10" t="s">
        <v>186</v>
      </c>
    </row>
    <row r="182" spans="1:17" ht="30" customHeight="1">
      <c r="A182" s="6"/>
      <c r="B182" s="6"/>
      <c r="C182" s="6"/>
      <c r="D182" s="6"/>
      <c r="E182" s="7"/>
      <c r="F182" s="7"/>
      <c r="G182" s="7"/>
      <c r="H182" s="7"/>
      <c r="I182" s="7"/>
      <c r="J182" s="7"/>
      <c r="K182" s="7"/>
      <c r="L182" s="7"/>
      <c r="M182" s="6"/>
      <c r="Q182" s="10" t="s">
        <v>186</v>
      </c>
    </row>
    <row r="183" spans="1:17" ht="30" customHeight="1">
      <c r="A183" s="6"/>
      <c r="B183" s="6"/>
      <c r="C183" s="6"/>
      <c r="D183" s="6"/>
      <c r="E183" s="7"/>
      <c r="F183" s="7"/>
      <c r="G183" s="7"/>
      <c r="H183" s="7"/>
      <c r="I183" s="7"/>
      <c r="J183" s="7"/>
      <c r="K183" s="7"/>
      <c r="L183" s="7"/>
      <c r="M183" s="6"/>
      <c r="Q183" s="10" t="s">
        <v>186</v>
      </c>
    </row>
    <row r="184" spans="1:17" ht="30" customHeight="1">
      <c r="A184" s="6"/>
      <c r="B184" s="6"/>
      <c r="C184" s="6"/>
      <c r="D184" s="6"/>
      <c r="E184" s="7"/>
      <c r="F184" s="7"/>
      <c r="G184" s="7"/>
      <c r="H184" s="7"/>
      <c r="I184" s="7"/>
      <c r="J184" s="7"/>
      <c r="K184" s="7"/>
      <c r="L184" s="7"/>
      <c r="M184" s="6"/>
      <c r="Q184" s="10" t="s">
        <v>186</v>
      </c>
    </row>
    <row r="185" spans="1:17" ht="30" customHeight="1">
      <c r="A185" s="6"/>
      <c r="B185" s="6"/>
      <c r="C185" s="6"/>
      <c r="D185" s="6"/>
      <c r="E185" s="7"/>
      <c r="F185" s="7"/>
      <c r="G185" s="7"/>
      <c r="H185" s="7"/>
      <c r="I185" s="7"/>
      <c r="J185" s="7"/>
      <c r="K185" s="7"/>
      <c r="L185" s="7"/>
      <c r="M185" s="6"/>
      <c r="Q185" s="10" t="s">
        <v>186</v>
      </c>
    </row>
    <row r="186" spans="1:17" ht="30" customHeight="1">
      <c r="A186" s="6"/>
      <c r="B186" s="6"/>
      <c r="C186" s="6"/>
      <c r="D186" s="6"/>
      <c r="E186" s="7"/>
      <c r="F186" s="7"/>
      <c r="G186" s="7"/>
      <c r="H186" s="7"/>
      <c r="I186" s="7"/>
      <c r="J186" s="7"/>
      <c r="K186" s="7"/>
      <c r="L186" s="7"/>
      <c r="M186" s="6"/>
      <c r="Q186" s="10" t="s">
        <v>186</v>
      </c>
    </row>
    <row r="187" spans="1:17" ht="30" customHeight="1">
      <c r="A187" s="6"/>
      <c r="B187" s="6"/>
      <c r="C187" s="6"/>
      <c r="D187" s="6"/>
      <c r="E187" s="7"/>
      <c r="F187" s="7"/>
      <c r="G187" s="7"/>
      <c r="H187" s="7"/>
      <c r="I187" s="7"/>
      <c r="J187" s="7"/>
      <c r="K187" s="7"/>
      <c r="L187" s="7"/>
      <c r="M187" s="6"/>
      <c r="Q187" s="10" t="s">
        <v>186</v>
      </c>
    </row>
    <row r="188" spans="1:17" ht="30" customHeight="1">
      <c r="A188" s="6"/>
      <c r="B188" s="6"/>
      <c r="C188" s="6"/>
      <c r="D188" s="6"/>
      <c r="E188" s="7"/>
      <c r="F188" s="7"/>
      <c r="G188" s="7"/>
      <c r="H188" s="7"/>
      <c r="I188" s="7"/>
      <c r="J188" s="7"/>
      <c r="K188" s="7"/>
      <c r="L188" s="7"/>
      <c r="M188" s="6"/>
      <c r="Q188" s="10" t="s">
        <v>186</v>
      </c>
    </row>
    <row r="189" spans="1:17" ht="30" customHeight="1">
      <c r="A189" s="6"/>
      <c r="B189" s="6"/>
      <c r="C189" s="6"/>
      <c r="D189" s="6"/>
      <c r="E189" s="7"/>
      <c r="F189" s="7"/>
      <c r="G189" s="7"/>
      <c r="H189" s="7"/>
      <c r="I189" s="7"/>
      <c r="J189" s="7"/>
      <c r="K189" s="7"/>
      <c r="L189" s="7"/>
      <c r="M189" s="6"/>
      <c r="Q189" s="10" t="s">
        <v>186</v>
      </c>
    </row>
    <row r="190" spans="1:17" ht="30" customHeight="1">
      <c r="A190" s="6"/>
      <c r="B190" s="6"/>
      <c r="C190" s="6"/>
      <c r="D190" s="6"/>
      <c r="E190" s="7"/>
      <c r="F190" s="7"/>
      <c r="G190" s="7"/>
      <c r="H190" s="7"/>
      <c r="I190" s="7"/>
      <c r="J190" s="7"/>
      <c r="K190" s="7"/>
      <c r="L190" s="7"/>
      <c r="M190" s="6"/>
      <c r="Q190" s="10" t="s">
        <v>186</v>
      </c>
    </row>
    <row r="191" spans="1:17" ht="30" customHeight="1">
      <c r="A191" s="6"/>
      <c r="B191" s="6"/>
      <c r="C191" s="6"/>
      <c r="D191" s="6"/>
      <c r="E191" s="7"/>
      <c r="F191" s="7"/>
      <c r="G191" s="7"/>
      <c r="H191" s="7"/>
      <c r="I191" s="7"/>
      <c r="J191" s="7"/>
      <c r="K191" s="7"/>
      <c r="L191" s="7"/>
      <c r="M191" s="6"/>
      <c r="Q191" s="10" t="s">
        <v>186</v>
      </c>
    </row>
    <row r="192" spans="1:17" ht="30" customHeight="1">
      <c r="A192" s="6"/>
      <c r="B192" s="6"/>
      <c r="C192" s="6"/>
      <c r="D192" s="6"/>
      <c r="E192" s="7"/>
      <c r="F192" s="7"/>
      <c r="G192" s="7"/>
      <c r="H192" s="7"/>
      <c r="I192" s="7"/>
      <c r="J192" s="7"/>
      <c r="K192" s="7"/>
      <c r="L192" s="7"/>
      <c r="M192" s="6"/>
      <c r="Q192" s="10" t="s">
        <v>186</v>
      </c>
    </row>
    <row r="193" spans="1:48" ht="30" customHeight="1">
      <c r="A193" s="6"/>
      <c r="B193" s="6"/>
      <c r="C193" s="6"/>
      <c r="D193" s="6"/>
      <c r="E193" s="7"/>
      <c r="F193" s="7"/>
      <c r="G193" s="7"/>
      <c r="H193" s="7"/>
      <c r="I193" s="7"/>
      <c r="J193" s="7"/>
      <c r="K193" s="7"/>
      <c r="L193" s="7"/>
      <c r="M193" s="6"/>
      <c r="Q193" s="10" t="s">
        <v>186</v>
      </c>
    </row>
    <row r="194" spans="1:48" ht="30" customHeight="1">
      <c r="A194" s="6"/>
      <c r="B194" s="6"/>
      <c r="C194" s="6"/>
      <c r="D194" s="6"/>
      <c r="E194" s="7"/>
      <c r="F194" s="7"/>
      <c r="G194" s="7"/>
      <c r="H194" s="7"/>
      <c r="I194" s="7"/>
      <c r="J194" s="7"/>
      <c r="K194" s="7"/>
      <c r="L194" s="7"/>
      <c r="M194" s="6"/>
      <c r="Q194" s="10" t="s">
        <v>186</v>
      </c>
    </row>
    <row r="195" spans="1:48" ht="30" customHeight="1">
      <c r="A195" s="5" t="s">
        <v>59</v>
      </c>
      <c r="B195" s="6"/>
      <c r="C195" s="6"/>
      <c r="D195" s="6"/>
      <c r="E195" s="7"/>
      <c r="F195" s="7">
        <f>SUMIF(Q173:Q194,"01010202",F173:F194)</f>
        <v>0</v>
      </c>
      <c r="G195" s="7"/>
      <c r="H195" s="7">
        <f>SUMIF(Q173:Q194,"01010202",H173:H194)</f>
        <v>0</v>
      </c>
      <c r="I195" s="7"/>
      <c r="J195" s="7">
        <f>SUMIF(Q173:Q194,"01010202",J173:J194)</f>
        <v>0</v>
      </c>
      <c r="K195" s="7"/>
      <c r="L195" s="7">
        <f>SUMIF(Q173:Q194,"01010202",L173:L194)</f>
        <v>0</v>
      </c>
      <c r="M195" s="6"/>
      <c r="N195" t="s">
        <v>60</v>
      </c>
    </row>
    <row r="196" spans="1:48" ht="30" customHeight="1">
      <c r="A196" s="5" t="s">
        <v>193</v>
      </c>
      <c r="B196" s="5" t="s">
        <v>182</v>
      </c>
      <c r="C196" s="6"/>
      <c r="D196" s="6"/>
      <c r="E196" s="7"/>
      <c r="F196" s="7"/>
      <c r="G196" s="7"/>
      <c r="H196" s="7"/>
      <c r="I196" s="7"/>
      <c r="J196" s="7"/>
      <c r="K196" s="7"/>
      <c r="L196" s="7"/>
      <c r="M196" s="6"/>
      <c r="N196" s="8"/>
      <c r="O196" s="8"/>
      <c r="P196" s="8"/>
      <c r="Q196" s="9" t="s">
        <v>194</v>
      </c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</row>
    <row r="197" spans="1:48" ht="30" customHeight="1">
      <c r="A197" s="5" t="s">
        <v>195</v>
      </c>
      <c r="B197" s="5" t="s">
        <v>196</v>
      </c>
      <c r="C197" s="5" t="s">
        <v>197</v>
      </c>
      <c r="D197" s="6">
        <v>1</v>
      </c>
      <c r="E197" s="7">
        <f>TRUNC([1]일위대가목록!E19,0)</f>
        <v>0</v>
      </c>
      <c r="F197" s="7">
        <f>TRUNC(E197*D197, 0)</f>
        <v>0</v>
      </c>
      <c r="G197" s="7">
        <f>TRUNC([1]일위대가목록!F19,0)</f>
        <v>0</v>
      </c>
      <c r="H197" s="7">
        <f>TRUNC(G197*D197, 0)</f>
        <v>0</v>
      </c>
      <c r="I197" s="7">
        <f>TRUNC([1]일위대가목록!G19,0)</f>
        <v>0</v>
      </c>
      <c r="J197" s="7">
        <f>TRUNC(I197*D197, 0)</f>
        <v>0</v>
      </c>
      <c r="K197" s="7">
        <f t="shared" ref="K197:L199" si="9">TRUNC(E197+G197+I197, 0)</f>
        <v>0</v>
      </c>
      <c r="L197" s="7">
        <f t="shared" si="9"/>
        <v>0</v>
      </c>
      <c r="M197" s="5" t="s">
        <v>198</v>
      </c>
      <c r="N197" s="9" t="s">
        <v>199</v>
      </c>
      <c r="O197" s="9" t="s">
        <v>55</v>
      </c>
      <c r="P197" s="9" t="s">
        <v>55</v>
      </c>
      <c r="Q197" s="9" t="s">
        <v>194</v>
      </c>
      <c r="R197" s="9" t="s">
        <v>56</v>
      </c>
      <c r="S197" s="9" t="s">
        <v>57</v>
      </c>
      <c r="T197" s="9" t="s">
        <v>57</v>
      </c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9" t="s">
        <v>55</v>
      </c>
      <c r="AS197" s="9" t="s">
        <v>55</v>
      </c>
      <c r="AT197" s="8"/>
      <c r="AU197" s="9" t="s">
        <v>200</v>
      </c>
      <c r="AV197" s="8">
        <v>75</v>
      </c>
    </row>
    <row r="198" spans="1:48" ht="30" customHeight="1">
      <c r="A198" s="5" t="s">
        <v>201</v>
      </c>
      <c r="B198" s="5" t="s">
        <v>202</v>
      </c>
      <c r="C198" s="5" t="s">
        <v>189</v>
      </c>
      <c r="D198" s="6">
        <v>5</v>
      </c>
      <c r="E198" s="7">
        <f>TRUNC([1]일위대가목록!E20,0)</f>
        <v>0</v>
      </c>
      <c r="F198" s="7">
        <f>TRUNC(E198*D198, 0)</f>
        <v>0</v>
      </c>
      <c r="G198" s="7">
        <f>TRUNC([1]일위대가목록!F20,0)</f>
        <v>0</v>
      </c>
      <c r="H198" s="7">
        <f>TRUNC(G198*D198, 0)</f>
        <v>0</v>
      </c>
      <c r="I198" s="7">
        <f>TRUNC([1]일위대가목록!G20,0)</f>
        <v>0</v>
      </c>
      <c r="J198" s="7">
        <f>TRUNC(I198*D198, 0)</f>
        <v>0</v>
      </c>
      <c r="K198" s="7">
        <f t="shared" si="9"/>
        <v>0</v>
      </c>
      <c r="L198" s="7">
        <f t="shared" si="9"/>
        <v>0</v>
      </c>
      <c r="M198" s="5" t="s">
        <v>203</v>
      </c>
      <c r="N198" s="9" t="s">
        <v>204</v>
      </c>
      <c r="O198" s="9" t="s">
        <v>55</v>
      </c>
      <c r="P198" s="9" t="s">
        <v>55</v>
      </c>
      <c r="Q198" s="9" t="s">
        <v>194</v>
      </c>
      <c r="R198" s="9" t="s">
        <v>56</v>
      </c>
      <c r="S198" s="9" t="s">
        <v>57</v>
      </c>
      <c r="T198" s="9" t="s">
        <v>57</v>
      </c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9" t="s">
        <v>55</v>
      </c>
      <c r="AS198" s="9" t="s">
        <v>55</v>
      </c>
      <c r="AT198" s="8"/>
      <c r="AU198" s="9" t="s">
        <v>205</v>
      </c>
      <c r="AV198" s="8">
        <v>76</v>
      </c>
    </row>
    <row r="199" spans="1:48" ht="30" customHeight="1">
      <c r="A199" s="5" t="s">
        <v>206</v>
      </c>
      <c r="B199" s="5" t="s">
        <v>207</v>
      </c>
      <c r="C199" s="5" t="s">
        <v>189</v>
      </c>
      <c r="D199" s="6">
        <v>2</v>
      </c>
      <c r="E199" s="7">
        <f>TRUNC([1]일위대가목록!E21,0)</f>
        <v>0</v>
      </c>
      <c r="F199" s="7">
        <f>TRUNC(E199*D199, 0)</f>
        <v>0</v>
      </c>
      <c r="G199" s="7">
        <f>TRUNC([1]일위대가목록!F21,0)</f>
        <v>0</v>
      </c>
      <c r="H199" s="7">
        <f>TRUNC(G199*D199, 0)</f>
        <v>0</v>
      </c>
      <c r="I199" s="7">
        <f>TRUNC([1]일위대가목록!G21,0)</f>
        <v>0</v>
      </c>
      <c r="J199" s="7">
        <f>TRUNC(I199*D199, 0)</f>
        <v>0</v>
      </c>
      <c r="K199" s="7">
        <f t="shared" si="9"/>
        <v>0</v>
      </c>
      <c r="L199" s="7">
        <f t="shared" si="9"/>
        <v>0</v>
      </c>
      <c r="M199" s="5" t="s">
        <v>208</v>
      </c>
      <c r="N199" s="9" t="s">
        <v>209</v>
      </c>
      <c r="O199" s="9" t="s">
        <v>55</v>
      </c>
      <c r="P199" s="9" t="s">
        <v>55</v>
      </c>
      <c r="Q199" s="9" t="s">
        <v>194</v>
      </c>
      <c r="R199" s="9" t="s">
        <v>56</v>
      </c>
      <c r="S199" s="9" t="s">
        <v>57</v>
      </c>
      <c r="T199" s="9" t="s">
        <v>57</v>
      </c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9" t="s">
        <v>55</v>
      </c>
      <c r="AS199" s="9" t="s">
        <v>55</v>
      </c>
      <c r="AT199" s="8"/>
      <c r="AU199" s="9" t="s">
        <v>210</v>
      </c>
      <c r="AV199" s="8">
        <v>77</v>
      </c>
    </row>
    <row r="200" spans="1:48" ht="30" customHeight="1">
      <c r="A200" s="6"/>
      <c r="B200" s="6"/>
      <c r="C200" s="6"/>
      <c r="D200" s="6"/>
      <c r="E200" s="7"/>
      <c r="F200" s="7"/>
      <c r="G200" s="7"/>
      <c r="H200" s="7"/>
      <c r="I200" s="7"/>
      <c r="J200" s="7"/>
      <c r="K200" s="7"/>
      <c r="L200" s="7"/>
      <c r="M200" s="6"/>
      <c r="Q200" s="10" t="s">
        <v>194</v>
      </c>
    </row>
    <row r="201" spans="1:48" ht="30" customHeight="1">
      <c r="A201" s="6"/>
      <c r="B201" s="6"/>
      <c r="C201" s="6"/>
      <c r="D201" s="6"/>
      <c r="E201" s="7"/>
      <c r="F201" s="7"/>
      <c r="G201" s="7"/>
      <c r="H201" s="7"/>
      <c r="I201" s="7"/>
      <c r="J201" s="7"/>
      <c r="K201" s="7"/>
      <c r="L201" s="7"/>
      <c r="M201" s="6"/>
      <c r="Q201" s="10" t="s">
        <v>194</v>
      </c>
    </row>
    <row r="202" spans="1:48" ht="30" customHeight="1">
      <c r="A202" s="6"/>
      <c r="B202" s="6"/>
      <c r="C202" s="6"/>
      <c r="D202" s="6"/>
      <c r="E202" s="7"/>
      <c r="F202" s="7"/>
      <c r="G202" s="7"/>
      <c r="H202" s="7"/>
      <c r="I202" s="7"/>
      <c r="J202" s="7"/>
      <c r="K202" s="7"/>
      <c r="L202" s="7"/>
      <c r="M202" s="6"/>
      <c r="Q202" s="10" t="s">
        <v>194</v>
      </c>
    </row>
    <row r="203" spans="1:48" ht="30" customHeight="1">
      <c r="A203" s="6"/>
      <c r="B203" s="6"/>
      <c r="C203" s="6"/>
      <c r="D203" s="6"/>
      <c r="E203" s="7"/>
      <c r="F203" s="7"/>
      <c r="G203" s="7"/>
      <c r="H203" s="7"/>
      <c r="I203" s="7"/>
      <c r="J203" s="7"/>
      <c r="K203" s="7"/>
      <c r="L203" s="7"/>
      <c r="M203" s="6"/>
      <c r="Q203" s="10" t="s">
        <v>194</v>
      </c>
    </row>
    <row r="204" spans="1:48" ht="30" customHeight="1">
      <c r="A204" s="6"/>
      <c r="B204" s="6"/>
      <c r="C204" s="6"/>
      <c r="D204" s="6"/>
      <c r="E204" s="7"/>
      <c r="F204" s="7"/>
      <c r="G204" s="7"/>
      <c r="H204" s="7"/>
      <c r="I204" s="7"/>
      <c r="J204" s="7"/>
      <c r="K204" s="7"/>
      <c r="L204" s="7"/>
      <c r="M204" s="6"/>
      <c r="Q204" s="10" t="s">
        <v>194</v>
      </c>
    </row>
    <row r="205" spans="1:48" ht="30" customHeight="1">
      <c r="A205" s="6"/>
      <c r="B205" s="6"/>
      <c r="C205" s="6"/>
      <c r="D205" s="6"/>
      <c r="E205" s="7"/>
      <c r="F205" s="7"/>
      <c r="G205" s="7"/>
      <c r="H205" s="7"/>
      <c r="I205" s="7"/>
      <c r="J205" s="7"/>
      <c r="K205" s="7"/>
      <c r="L205" s="7"/>
      <c r="M205" s="6"/>
      <c r="Q205" s="10" t="s">
        <v>194</v>
      </c>
    </row>
    <row r="206" spans="1:48" ht="30" customHeight="1">
      <c r="A206" s="6"/>
      <c r="B206" s="6"/>
      <c r="C206" s="6"/>
      <c r="D206" s="6"/>
      <c r="E206" s="7"/>
      <c r="F206" s="7"/>
      <c r="G206" s="7"/>
      <c r="H206" s="7"/>
      <c r="I206" s="7"/>
      <c r="J206" s="7"/>
      <c r="K206" s="7"/>
      <c r="L206" s="7"/>
      <c r="M206" s="6"/>
      <c r="Q206" s="10" t="s">
        <v>194</v>
      </c>
    </row>
    <row r="207" spans="1:48" ht="30" customHeight="1">
      <c r="A207" s="6"/>
      <c r="B207" s="6"/>
      <c r="C207" s="6"/>
      <c r="D207" s="6"/>
      <c r="E207" s="7"/>
      <c r="F207" s="7"/>
      <c r="G207" s="7"/>
      <c r="H207" s="7"/>
      <c r="I207" s="7"/>
      <c r="J207" s="7"/>
      <c r="K207" s="7"/>
      <c r="L207" s="7"/>
      <c r="M207" s="6"/>
      <c r="Q207" s="10" t="s">
        <v>194</v>
      </c>
    </row>
    <row r="208" spans="1:48" ht="30" customHeight="1">
      <c r="A208" s="6"/>
      <c r="B208" s="6"/>
      <c r="C208" s="6"/>
      <c r="D208" s="6"/>
      <c r="E208" s="7"/>
      <c r="F208" s="7"/>
      <c r="G208" s="7"/>
      <c r="H208" s="7"/>
      <c r="I208" s="7"/>
      <c r="J208" s="7"/>
      <c r="K208" s="7"/>
      <c r="L208" s="7"/>
      <c r="M208" s="6"/>
      <c r="Q208" s="10" t="s">
        <v>194</v>
      </c>
    </row>
    <row r="209" spans="1:48" ht="30" customHeight="1">
      <c r="A209" s="6"/>
      <c r="B209" s="6"/>
      <c r="C209" s="6"/>
      <c r="D209" s="6"/>
      <c r="E209" s="7"/>
      <c r="F209" s="7"/>
      <c r="G209" s="7"/>
      <c r="H209" s="7"/>
      <c r="I209" s="7"/>
      <c r="J209" s="7"/>
      <c r="K209" s="7"/>
      <c r="L209" s="7"/>
      <c r="M209" s="6"/>
      <c r="Q209" s="10" t="s">
        <v>194</v>
      </c>
    </row>
    <row r="210" spans="1:48" ht="30" customHeight="1">
      <c r="A210" s="6"/>
      <c r="B210" s="6"/>
      <c r="C210" s="6"/>
      <c r="D210" s="6"/>
      <c r="E210" s="7"/>
      <c r="F210" s="7"/>
      <c r="G210" s="7"/>
      <c r="H210" s="7"/>
      <c r="I210" s="7"/>
      <c r="J210" s="7"/>
      <c r="K210" s="7"/>
      <c r="L210" s="7"/>
      <c r="M210" s="6"/>
      <c r="Q210" s="10" t="s">
        <v>194</v>
      </c>
    </row>
    <row r="211" spans="1:48" ht="30" customHeight="1">
      <c r="A211" s="6"/>
      <c r="B211" s="6"/>
      <c r="C211" s="6"/>
      <c r="D211" s="6"/>
      <c r="E211" s="7"/>
      <c r="F211" s="7"/>
      <c r="G211" s="7"/>
      <c r="H211" s="7"/>
      <c r="I211" s="7"/>
      <c r="J211" s="7"/>
      <c r="K211" s="7"/>
      <c r="L211" s="7"/>
      <c r="M211" s="6"/>
      <c r="Q211" s="10" t="s">
        <v>194</v>
      </c>
    </row>
    <row r="212" spans="1:48" ht="30" customHeight="1">
      <c r="A212" s="6"/>
      <c r="B212" s="6"/>
      <c r="C212" s="6"/>
      <c r="D212" s="6"/>
      <c r="E212" s="7"/>
      <c r="F212" s="7"/>
      <c r="G212" s="7"/>
      <c r="H212" s="7"/>
      <c r="I212" s="7"/>
      <c r="J212" s="7"/>
      <c r="K212" s="7"/>
      <c r="L212" s="7"/>
      <c r="M212" s="6"/>
      <c r="Q212" s="10" t="s">
        <v>194</v>
      </c>
    </row>
    <row r="213" spans="1:48" ht="30" customHeight="1">
      <c r="A213" s="6"/>
      <c r="B213" s="6"/>
      <c r="C213" s="6"/>
      <c r="D213" s="6"/>
      <c r="E213" s="7"/>
      <c r="F213" s="7"/>
      <c r="G213" s="7"/>
      <c r="H213" s="7"/>
      <c r="I213" s="7"/>
      <c r="J213" s="7"/>
      <c r="K213" s="7"/>
      <c r="L213" s="7"/>
      <c r="M213" s="6"/>
      <c r="Q213" s="10" t="s">
        <v>194</v>
      </c>
    </row>
    <row r="214" spans="1:48" ht="30" customHeight="1">
      <c r="A214" s="6"/>
      <c r="B214" s="6"/>
      <c r="C214" s="6"/>
      <c r="D214" s="6"/>
      <c r="E214" s="7"/>
      <c r="F214" s="7"/>
      <c r="G214" s="7"/>
      <c r="H214" s="7"/>
      <c r="I214" s="7"/>
      <c r="J214" s="7"/>
      <c r="K214" s="7"/>
      <c r="L214" s="7"/>
      <c r="M214" s="6"/>
      <c r="Q214" s="10" t="s">
        <v>194</v>
      </c>
    </row>
    <row r="215" spans="1:48" ht="30" customHeight="1">
      <c r="A215" s="6"/>
      <c r="B215" s="6"/>
      <c r="C215" s="6"/>
      <c r="D215" s="6"/>
      <c r="E215" s="7"/>
      <c r="F215" s="7"/>
      <c r="G215" s="7"/>
      <c r="H215" s="7"/>
      <c r="I215" s="7"/>
      <c r="J215" s="7"/>
      <c r="K215" s="7"/>
      <c r="L215" s="7"/>
      <c r="M215" s="6"/>
      <c r="Q215" s="10" t="s">
        <v>194</v>
      </c>
    </row>
    <row r="216" spans="1:48" ht="30" customHeight="1">
      <c r="A216" s="6"/>
      <c r="B216" s="6"/>
      <c r="C216" s="6"/>
      <c r="D216" s="6"/>
      <c r="E216" s="7"/>
      <c r="F216" s="7"/>
      <c r="G216" s="7"/>
      <c r="H216" s="7"/>
      <c r="I216" s="7"/>
      <c r="J216" s="7"/>
      <c r="K216" s="7"/>
      <c r="L216" s="7"/>
      <c r="M216" s="6"/>
      <c r="Q216" s="10" t="s">
        <v>194</v>
      </c>
    </row>
    <row r="217" spans="1:48" ht="30" customHeight="1">
      <c r="A217" s="6"/>
      <c r="B217" s="6"/>
      <c r="C217" s="6"/>
      <c r="D217" s="6"/>
      <c r="E217" s="7"/>
      <c r="F217" s="7"/>
      <c r="G217" s="7"/>
      <c r="H217" s="7"/>
      <c r="I217" s="7"/>
      <c r="J217" s="7"/>
      <c r="K217" s="7"/>
      <c r="L217" s="7"/>
      <c r="M217" s="6"/>
      <c r="Q217" s="10" t="s">
        <v>194</v>
      </c>
    </row>
    <row r="218" spans="1:48" ht="30" customHeight="1">
      <c r="A218" s="6"/>
      <c r="B218" s="6"/>
      <c r="C218" s="6"/>
      <c r="D218" s="6"/>
      <c r="E218" s="7"/>
      <c r="F218" s="7"/>
      <c r="G218" s="7"/>
      <c r="H218" s="7"/>
      <c r="I218" s="7"/>
      <c r="J218" s="7"/>
      <c r="K218" s="7"/>
      <c r="L218" s="7"/>
      <c r="M218" s="6"/>
      <c r="Q218" s="10" t="s">
        <v>194</v>
      </c>
    </row>
    <row r="219" spans="1:48" ht="30" customHeight="1">
      <c r="A219" s="5" t="s">
        <v>59</v>
      </c>
      <c r="B219" s="6"/>
      <c r="C219" s="6"/>
      <c r="D219" s="6"/>
      <c r="E219" s="7"/>
      <c r="F219" s="7">
        <f>SUMIF(Q197:Q218,"01010203",F197:F218)</f>
        <v>0</v>
      </c>
      <c r="G219" s="7"/>
      <c r="H219" s="7">
        <f>SUMIF(Q197:Q218,"01010203",H197:H218)</f>
        <v>0</v>
      </c>
      <c r="I219" s="7"/>
      <c r="J219" s="7">
        <f>SUMIF(Q197:Q218,"01010203",J197:J218)</f>
        <v>0</v>
      </c>
      <c r="K219" s="7"/>
      <c r="L219" s="7">
        <f>SUMIF(Q197:Q218,"01010203",L197:L218)</f>
        <v>0</v>
      </c>
      <c r="M219" s="6"/>
      <c r="N219" t="s">
        <v>60</v>
      </c>
    </row>
    <row r="220" spans="1:48" ht="30" customHeight="1">
      <c r="A220" s="5" t="s">
        <v>211</v>
      </c>
      <c r="B220" s="5" t="s">
        <v>182</v>
      </c>
      <c r="C220" s="6"/>
      <c r="D220" s="6"/>
      <c r="E220" s="7"/>
      <c r="F220" s="7"/>
      <c r="G220" s="7"/>
      <c r="H220" s="7"/>
      <c r="I220" s="7"/>
      <c r="J220" s="7"/>
      <c r="K220" s="7"/>
      <c r="L220" s="7"/>
      <c r="M220" s="6"/>
      <c r="N220" s="8"/>
      <c r="O220" s="8"/>
      <c r="P220" s="8"/>
      <c r="Q220" s="9" t="s">
        <v>212</v>
      </c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</row>
    <row r="221" spans="1:48" ht="30" customHeight="1">
      <c r="A221" s="5" t="s">
        <v>213</v>
      </c>
      <c r="B221" s="5" t="s">
        <v>214</v>
      </c>
      <c r="C221" s="5" t="s">
        <v>215</v>
      </c>
      <c r="D221" s="6">
        <v>1</v>
      </c>
      <c r="E221" s="7">
        <f>TRUNC([1]단가대비표!O28,0)</f>
        <v>0</v>
      </c>
      <c r="F221" s="7">
        <f>TRUNC(E221*D221, 0)</f>
        <v>0</v>
      </c>
      <c r="G221" s="7">
        <f>TRUNC([1]단가대비표!P28,0)</f>
        <v>0</v>
      </c>
      <c r="H221" s="7">
        <f>TRUNC(G221*D221, 0)</f>
        <v>0</v>
      </c>
      <c r="I221" s="7">
        <f>TRUNC([1]단가대비표!V28,0)</f>
        <v>0</v>
      </c>
      <c r="J221" s="7">
        <f>TRUNC(I221*D221, 0)</f>
        <v>0</v>
      </c>
      <c r="K221" s="7">
        <f t="shared" ref="K221:L224" si="10">TRUNC(E221+G221+I221, 0)</f>
        <v>0</v>
      </c>
      <c r="L221" s="7">
        <f t="shared" si="10"/>
        <v>0</v>
      </c>
      <c r="M221" s="5" t="s">
        <v>55</v>
      </c>
      <c r="N221" s="9" t="s">
        <v>216</v>
      </c>
      <c r="O221" s="9" t="s">
        <v>55</v>
      </c>
      <c r="P221" s="9" t="s">
        <v>55</v>
      </c>
      <c r="Q221" s="9" t="s">
        <v>212</v>
      </c>
      <c r="R221" s="9" t="s">
        <v>57</v>
      </c>
      <c r="S221" s="9" t="s">
        <v>57</v>
      </c>
      <c r="T221" s="9" t="s">
        <v>56</v>
      </c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9" t="s">
        <v>55</v>
      </c>
      <c r="AS221" s="9" t="s">
        <v>55</v>
      </c>
      <c r="AT221" s="8"/>
      <c r="AU221" s="9" t="s">
        <v>217</v>
      </c>
      <c r="AV221" s="8">
        <v>109</v>
      </c>
    </row>
    <row r="222" spans="1:48" ht="30" customHeight="1">
      <c r="A222" s="5" t="s">
        <v>218</v>
      </c>
      <c r="B222" s="5" t="s">
        <v>219</v>
      </c>
      <c r="C222" s="5" t="s">
        <v>65</v>
      </c>
      <c r="D222" s="6">
        <v>0.1</v>
      </c>
      <c r="E222" s="7">
        <f>TRUNC([1]단가대비표!O15,0)</f>
        <v>0</v>
      </c>
      <c r="F222" s="7">
        <f>TRUNC(E222*D222, 0)</f>
        <v>0</v>
      </c>
      <c r="G222" s="7">
        <f>TRUNC([1]단가대비표!P15,0)</f>
        <v>0</v>
      </c>
      <c r="H222" s="7">
        <f>TRUNC(G222*D222, 0)</f>
        <v>0</v>
      </c>
      <c r="I222" s="7">
        <f>TRUNC([1]단가대비표!V15,0)</f>
        <v>0</v>
      </c>
      <c r="J222" s="7">
        <f>TRUNC(I222*D222, 0)</f>
        <v>0</v>
      </c>
      <c r="K222" s="7">
        <f t="shared" si="10"/>
        <v>0</v>
      </c>
      <c r="L222" s="7">
        <f t="shared" si="10"/>
        <v>0</v>
      </c>
      <c r="M222" s="5" t="s">
        <v>55</v>
      </c>
      <c r="N222" s="9" t="s">
        <v>220</v>
      </c>
      <c r="O222" s="9" t="s">
        <v>55</v>
      </c>
      <c r="P222" s="9" t="s">
        <v>55</v>
      </c>
      <c r="Q222" s="9" t="s">
        <v>212</v>
      </c>
      <c r="R222" s="9" t="s">
        <v>57</v>
      </c>
      <c r="S222" s="9" t="s">
        <v>57</v>
      </c>
      <c r="T222" s="9" t="s">
        <v>56</v>
      </c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9" t="s">
        <v>55</v>
      </c>
      <c r="AS222" s="9" t="s">
        <v>55</v>
      </c>
      <c r="AT222" s="8"/>
      <c r="AU222" s="9" t="s">
        <v>221</v>
      </c>
      <c r="AV222" s="8">
        <v>110</v>
      </c>
    </row>
    <row r="223" spans="1:48" ht="30" customHeight="1">
      <c r="A223" s="5" t="s">
        <v>222</v>
      </c>
      <c r="B223" s="5" t="s">
        <v>223</v>
      </c>
      <c r="C223" s="5" t="s">
        <v>65</v>
      </c>
      <c r="D223" s="6">
        <v>0.1</v>
      </c>
      <c r="E223" s="7">
        <f>TRUNC([1]단가대비표!O13,0)</f>
        <v>0</v>
      </c>
      <c r="F223" s="7">
        <f>TRUNC(E223*D223, 0)</f>
        <v>0</v>
      </c>
      <c r="G223" s="7">
        <f>TRUNC([1]단가대비표!P13,0)</f>
        <v>0</v>
      </c>
      <c r="H223" s="7">
        <f>TRUNC(G223*D223, 0)</f>
        <v>0</v>
      </c>
      <c r="I223" s="7">
        <f>TRUNC([1]단가대비표!V13,0)</f>
        <v>0</v>
      </c>
      <c r="J223" s="7">
        <f>TRUNC(I223*D223, 0)</f>
        <v>0</v>
      </c>
      <c r="K223" s="7">
        <f t="shared" si="10"/>
        <v>0</v>
      </c>
      <c r="L223" s="7">
        <f t="shared" si="10"/>
        <v>0</v>
      </c>
      <c r="M223" s="5" t="s">
        <v>55</v>
      </c>
      <c r="N223" s="9" t="s">
        <v>224</v>
      </c>
      <c r="O223" s="9" t="s">
        <v>55</v>
      </c>
      <c r="P223" s="9" t="s">
        <v>55</v>
      </c>
      <c r="Q223" s="9" t="s">
        <v>212</v>
      </c>
      <c r="R223" s="9" t="s">
        <v>57</v>
      </c>
      <c r="S223" s="9" t="s">
        <v>57</v>
      </c>
      <c r="T223" s="9" t="s">
        <v>56</v>
      </c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9" t="s">
        <v>55</v>
      </c>
      <c r="AS223" s="9" t="s">
        <v>55</v>
      </c>
      <c r="AT223" s="8"/>
      <c r="AU223" s="9" t="s">
        <v>225</v>
      </c>
      <c r="AV223" s="8">
        <v>111</v>
      </c>
    </row>
    <row r="224" spans="1:48" ht="30" customHeight="1">
      <c r="A224" s="5" t="s">
        <v>226</v>
      </c>
      <c r="B224" s="5" t="s">
        <v>227</v>
      </c>
      <c r="C224" s="5" t="s">
        <v>215</v>
      </c>
      <c r="D224" s="6">
        <v>1</v>
      </c>
      <c r="E224" s="7">
        <f>TRUNC([1]단가산출목록!E7,0)</f>
        <v>0</v>
      </c>
      <c r="F224" s="7">
        <f>TRUNC(E224*D224, 0)</f>
        <v>0</v>
      </c>
      <c r="G224" s="7">
        <f>TRUNC([1]단가산출목록!F7,0)</f>
        <v>0</v>
      </c>
      <c r="H224" s="7">
        <f>TRUNC(G224*D224, 0)</f>
        <v>0</v>
      </c>
      <c r="I224" s="7">
        <f>TRUNC([1]단가산출목록!G7,0)</f>
        <v>0</v>
      </c>
      <c r="J224" s="7">
        <f>TRUNC(I224*D224, 0)</f>
        <v>0</v>
      </c>
      <c r="K224" s="7">
        <f t="shared" si="10"/>
        <v>0</v>
      </c>
      <c r="L224" s="7">
        <f t="shared" si="10"/>
        <v>0</v>
      </c>
      <c r="M224" s="5" t="s">
        <v>228</v>
      </c>
      <c r="N224" s="9" t="s">
        <v>229</v>
      </c>
      <c r="O224" s="9" t="s">
        <v>55</v>
      </c>
      <c r="P224" s="9" t="s">
        <v>55</v>
      </c>
      <c r="Q224" s="9" t="s">
        <v>212</v>
      </c>
      <c r="R224" s="9" t="s">
        <v>57</v>
      </c>
      <c r="S224" s="9" t="s">
        <v>56</v>
      </c>
      <c r="T224" s="9" t="s">
        <v>57</v>
      </c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9" t="s">
        <v>55</v>
      </c>
      <c r="AS224" s="9" t="s">
        <v>55</v>
      </c>
      <c r="AT224" s="8"/>
      <c r="AU224" s="9" t="s">
        <v>230</v>
      </c>
      <c r="AV224" s="8">
        <v>114</v>
      </c>
    </row>
    <row r="225" spans="1:17" ht="30" customHeight="1">
      <c r="A225" s="6"/>
      <c r="B225" s="6"/>
      <c r="C225" s="6"/>
      <c r="D225" s="6"/>
      <c r="E225" s="7"/>
      <c r="F225" s="7"/>
      <c r="G225" s="7"/>
      <c r="H225" s="7"/>
      <c r="I225" s="7"/>
      <c r="J225" s="7"/>
      <c r="K225" s="7"/>
      <c r="L225" s="7"/>
      <c r="M225" s="6"/>
      <c r="Q225" s="10" t="s">
        <v>212</v>
      </c>
    </row>
    <row r="226" spans="1:17" ht="30" customHeight="1">
      <c r="A226" s="6"/>
      <c r="B226" s="6"/>
      <c r="C226" s="6"/>
      <c r="D226" s="6"/>
      <c r="E226" s="7"/>
      <c r="F226" s="7"/>
      <c r="G226" s="7"/>
      <c r="H226" s="7"/>
      <c r="I226" s="7"/>
      <c r="J226" s="7"/>
      <c r="K226" s="7"/>
      <c r="L226" s="7"/>
      <c r="M226" s="6"/>
      <c r="Q226" s="10" t="s">
        <v>212</v>
      </c>
    </row>
    <row r="227" spans="1:17" ht="30" customHeight="1">
      <c r="A227" s="6"/>
      <c r="B227" s="6"/>
      <c r="C227" s="6"/>
      <c r="D227" s="6"/>
      <c r="E227" s="7"/>
      <c r="F227" s="7"/>
      <c r="G227" s="7"/>
      <c r="H227" s="7"/>
      <c r="I227" s="7"/>
      <c r="J227" s="7"/>
      <c r="K227" s="7"/>
      <c r="L227" s="7"/>
      <c r="M227" s="6"/>
      <c r="Q227" s="10" t="s">
        <v>212</v>
      </c>
    </row>
    <row r="228" spans="1:17" ht="30" customHeight="1">
      <c r="A228" s="6"/>
      <c r="B228" s="6"/>
      <c r="C228" s="6"/>
      <c r="D228" s="6"/>
      <c r="E228" s="7"/>
      <c r="F228" s="7"/>
      <c r="G228" s="7"/>
      <c r="H228" s="7"/>
      <c r="I228" s="7"/>
      <c r="J228" s="7"/>
      <c r="K228" s="7"/>
      <c r="L228" s="7"/>
      <c r="M228" s="6"/>
      <c r="Q228" s="10" t="s">
        <v>212</v>
      </c>
    </row>
    <row r="229" spans="1:17" ht="30" customHeight="1">
      <c r="A229" s="6"/>
      <c r="B229" s="6"/>
      <c r="C229" s="6"/>
      <c r="D229" s="6"/>
      <c r="E229" s="7"/>
      <c r="F229" s="7"/>
      <c r="G229" s="7"/>
      <c r="H229" s="7"/>
      <c r="I229" s="7"/>
      <c r="J229" s="7"/>
      <c r="K229" s="7"/>
      <c r="L229" s="7"/>
      <c r="M229" s="6"/>
      <c r="Q229" s="10" t="s">
        <v>212</v>
      </c>
    </row>
    <row r="230" spans="1:17" ht="30" customHeight="1">
      <c r="A230" s="6"/>
      <c r="B230" s="6"/>
      <c r="C230" s="6"/>
      <c r="D230" s="6"/>
      <c r="E230" s="7"/>
      <c r="F230" s="7"/>
      <c r="G230" s="7"/>
      <c r="H230" s="7"/>
      <c r="I230" s="7"/>
      <c r="J230" s="7"/>
      <c r="K230" s="7"/>
      <c r="L230" s="7"/>
      <c r="M230" s="6"/>
      <c r="Q230" s="10" t="s">
        <v>212</v>
      </c>
    </row>
    <row r="231" spans="1:17" ht="30" customHeight="1">
      <c r="A231" s="6"/>
      <c r="B231" s="6"/>
      <c r="C231" s="6"/>
      <c r="D231" s="6"/>
      <c r="E231" s="7"/>
      <c r="F231" s="7"/>
      <c r="G231" s="7"/>
      <c r="H231" s="7"/>
      <c r="I231" s="7"/>
      <c r="J231" s="7"/>
      <c r="K231" s="7"/>
      <c r="L231" s="7"/>
      <c r="M231" s="6"/>
      <c r="Q231" s="10" t="s">
        <v>212</v>
      </c>
    </row>
    <row r="232" spans="1:17" ht="30" customHeight="1">
      <c r="A232" s="6"/>
      <c r="B232" s="6"/>
      <c r="C232" s="6"/>
      <c r="D232" s="6"/>
      <c r="E232" s="7"/>
      <c r="F232" s="7"/>
      <c r="G232" s="7"/>
      <c r="H232" s="7"/>
      <c r="I232" s="7"/>
      <c r="J232" s="7"/>
      <c r="K232" s="7"/>
      <c r="L232" s="7"/>
      <c r="M232" s="6"/>
      <c r="Q232" s="10" t="s">
        <v>212</v>
      </c>
    </row>
    <row r="233" spans="1:17" ht="30" customHeight="1">
      <c r="A233" s="6"/>
      <c r="B233" s="6"/>
      <c r="C233" s="6"/>
      <c r="D233" s="6"/>
      <c r="E233" s="7"/>
      <c r="F233" s="7"/>
      <c r="G233" s="7"/>
      <c r="H233" s="7"/>
      <c r="I233" s="7"/>
      <c r="J233" s="7"/>
      <c r="K233" s="7"/>
      <c r="L233" s="7"/>
      <c r="M233" s="6"/>
      <c r="Q233" s="10" t="s">
        <v>212</v>
      </c>
    </row>
    <row r="234" spans="1:17" ht="30" customHeight="1">
      <c r="A234" s="6"/>
      <c r="B234" s="6"/>
      <c r="C234" s="6"/>
      <c r="D234" s="6"/>
      <c r="E234" s="7"/>
      <c r="F234" s="7"/>
      <c r="G234" s="7"/>
      <c r="H234" s="7"/>
      <c r="I234" s="7"/>
      <c r="J234" s="7"/>
      <c r="K234" s="7"/>
      <c r="L234" s="7"/>
      <c r="M234" s="6"/>
      <c r="Q234" s="10" t="s">
        <v>212</v>
      </c>
    </row>
    <row r="235" spans="1:17" ht="30" customHeight="1">
      <c r="A235" s="6"/>
      <c r="B235" s="6"/>
      <c r="C235" s="6"/>
      <c r="D235" s="6"/>
      <c r="E235" s="7"/>
      <c r="F235" s="7"/>
      <c r="G235" s="7"/>
      <c r="H235" s="7"/>
      <c r="I235" s="7"/>
      <c r="J235" s="7"/>
      <c r="K235" s="7"/>
      <c r="L235" s="7"/>
      <c r="M235" s="6"/>
      <c r="Q235" s="10" t="s">
        <v>212</v>
      </c>
    </row>
    <row r="236" spans="1:17" ht="30" customHeight="1">
      <c r="A236" s="6"/>
      <c r="B236" s="6"/>
      <c r="C236" s="6"/>
      <c r="D236" s="6"/>
      <c r="E236" s="7"/>
      <c r="F236" s="7"/>
      <c r="G236" s="7"/>
      <c r="H236" s="7"/>
      <c r="I236" s="7"/>
      <c r="J236" s="7"/>
      <c r="K236" s="7"/>
      <c r="L236" s="7"/>
      <c r="M236" s="6"/>
      <c r="Q236" s="10" t="s">
        <v>212</v>
      </c>
    </row>
    <row r="237" spans="1:17" ht="30" customHeight="1">
      <c r="A237" s="6"/>
      <c r="B237" s="6"/>
      <c r="C237" s="6"/>
      <c r="D237" s="6"/>
      <c r="E237" s="7"/>
      <c r="F237" s="7"/>
      <c r="G237" s="7"/>
      <c r="H237" s="7"/>
      <c r="I237" s="7"/>
      <c r="J237" s="7"/>
      <c r="K237" s="7"/>
      <c r="L237" s="7"/>
      <c r="M237" s="6"/>
      <c r="Q237" s="10" t="s">
        <v>212</v>
      </c>
    </row>
    <row r="238" spans="1:17" ht="30" customHeight="1">
      <c r="A238" s="6"/>
      <c r="B238" s="6"/>
      <c r="C238" s="6"/>
      <c r="D238" s="6"/>
      <c r="E238" s="7"/>
      <c r="F238" s="7"/>
      <c r="G238" s="7"/>
      <c r="H238" s="7"/>
      <c r="I238" s="7"/>
      <c r="J238" s="7"/>
      <c r="K238" s="7"/>
      <c r="L238" s="7"/>
      <c r="M238" s="6"/>
      <c r="Q238" s="10" t="s">
        <v>212</v>
      </c>
    </row>
    <row r="239" spans="1:17" ht="30" customHeight="1">
      <c r="A239" s="6"/>
      <c r="B239" s="6"/>
      <c r="C239" s="6"/>
      <c r="D239" s="6"/>
      <c r="E239" s="7"/>
      <c r="F239" s="7"/>
      <c r="G239" s="7"/>
      <c r="H239" s="7"/>
      <c r="I239" s="7"/>
      <c r="J239" s="7"/>
      <c r="K239" s="7"/>
      <c r="L239" s="7"/>
      <c r="M239" s="6"/>
      <c r="Q239" s="10" t="s">
        <v>212</v>
      </c>
    </row>
    <row r="240" spans="1:17" ht="30" customHeight="1">
      <c r="A240" s="6"/>
      <c r="B240" s="6"/>
      <c r="C240" s="6"/>
      <c r="D240" s="6"/>
      <c r="E240" s="7"/>
      <c r="F240" s="7"/>
      <c r="G240" s="7"/>
      <c r="H240" s="7"/>
      <c r="I240" s="7"/>
      <c r="J240" s="7"/>
      <c r="K240" s="7"/>
      <c r="L240" s="7"/>
      <c r="M240" s="6"/>
      <c r="Q240" s="10" t="s">
        <v>212</v>
      </c>
    </row>
    <row r="241" spans="1:48" ht="30" customHeight="1">
      <c r="A241" s="6"/>
      <c r="B241" s="6"/>
      <c r="C241" s="6"/>
      <c r="D241" s="6"/>
      <c r="E241" s="7"/>
      <c r="F241" s="7"/>
      <c r="G241" s="7"/>
      <c r="H241" s="7"/>
      <c r="I241" s="7"/>
      <c r="J241" s="7"/>
      <c r="K241" s="7"/>
      <c r="L241" s="7"/>
      <c r="M241" s="6"/>
      <c r="Q241" s="10" t="s">
        <v>212</v>
      </c>
    </row>
    <row r="242" spans="1:48" ht="30" customHeight="1">
      <c r="A242" s="6"/>
      <c r="B242" s="6"/>
      <c r="C242" s="6"/>
      <c r="D242" s="6"/>
      <c r="E242" s="7"/>
      <c r="F242" s="7"/>
      <c r="G242" s="7"/>
      <c r="H242" s="7"/>
      <c r="I242" s="7"/>
      <c r="J242" s="7"/>
      <c r="K242" s="7"/>
      <c r="L242" s="7"/>
      <c r="M242" s="6"/>
      <c r="Q242" s="10" t="s">
        <v>212</v>
      </c>
    </row>
    <row r="243" spans="1:48" ht="30" customHeight="1">
      <c r="A243" s="5" t="s">
        <v>59</v>
      </c>
      <c r="B243" s="6"/>
      <c r="C243" s="6"/>
      <c r="D243" s="6"/>
      <c r="E243" s="7"/>
      <c r="F243" s="7">
        <f>SUMIF(Q221:Q242,"01010204",F221:F242)</f>
        <v>0</v>
      </c>
      <c r="G243" s="7"/>
      <c r="H243" s="7">
        <f>SUMIF(Q221:Q242,"01010204",H221:H242)</f>
        <v>0</v>
      </c>
      <c r="I243" s="7"/>
      <c r="J243" s="7">
        <f>SUMIF(Q221:Q242,"01010204",J221:J242)</f>
        <v>0</v>
      </c>
      <c r="K243" s="7"/>
      <c r="L243" s="7">
        <f>SUMIF(Q221:Q242,"01010204",L221:L242)</f>
        <v>0</v>
      </c>
      <c r="M243" s="6"/>
      <c r="N243" t="s">
        <v>60</v>
      </c>
    </row>
    <row r="244" spans="1:48" ht="30" customHeight="1">
      <c r="A244" s="5" t="s">
        <v>231</v>
      </c>
      <c r="B244" s="5" t="s">
        <v>232</v>
      </c>
      <c r="C244" s="6"/>
      <c r="D244" s="6"/>
      <c r="E244" s="7"/>
      <c r="F244" s="7"/>
      <c r="G244" s="7"/>
      <c r="H244" s="7"/>
      <c r="I244" s="7"/>
      <c r="J244" s="7"/>
      <c r="K244" s="7"/>
      <c r="L244" s="7"/>
      <c r="M244" s="6"/>
      <c r="N244" s="8"/>
      <c r="O244" s="8"/>
      <c r="P244" s="8"/>
      <c r="Q244" s="9" t="s">
        <v>233</v>
      </c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</row>
    <row r="245" spans="1:48" ht="30" customHeight="1">
      <c r="A245" s="5" t="s">
        <v>234</v>
      </c>
      <c r="B245" s="5" t="s">
        <v>235</v>
      </c>
      <c r="C245" s="5" t="s">
        <v>236</v>
      </c>
      <c r="D245" s="6">
        <v>1</v>
      </c>
      <c r="E245" s="7">
        <f>TRUNC([1]일위대가목록!E22,0)</f>
        <v>0</v>
      </c>
      <c r="F245" s="7">
        <f>TRUNC(E245*D245, 0)</f>
        <v>0</v>
      </c>
      <c r="G245" s="7">
        <f>TRUNC([1]일위대가목록!F22,0)</f>
        <v>0</v>
      </c>
      <c r="H245" s="7">
        <f>TRUNC(G245*D245, 0)</f>
        <v>0</v>
      </c>
      <c r="I245" s="7">
        <f>TRUNC([1]일위대가목록!G22,0)</f>
        <v>0</v>
      </c>
      <c r="J245" s="7">
        <f>TRUNC(I245*D245, 0)</f>
        <v>0</v>
      </c>
      <c r="K245" s="7">
        <f t="shared" ref="K245:L248" si="11">TRUNC(E245+G245+I245, 0)</f>
        <v>0</v>
      </c>
      <c r="L245" s="7">
        <f t="shared" si="11"/>
        <v>0</v>
      </c>
      <c r="M245" s="5" t="s">
        <v>237</v>
      </c>
      <c r="N245" s="9" t="s">
        <v>238</v>
      </c>
      <c r="O245" s="9" t="s">
        <v>55</v>
      </c>
      <c r="P245" s="9" t="s">
        <v>55</v>
      </c>
      <c r="Q245" s="9" t="s">
        <v>233</v>
      </c>
      <c r="R245" s="9" t="s">
        <v>56</v>
      </c>
      <c r="S245" s="9" t="s">
        <v>57</v>
      </c>
      <c r="T245" s="9" t="s">
        <v>57</v>
      </c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9" t="s">
        <v>55</v>
      </c>
      <c r="AS245" s="9" t="s">
        <v>55</v>
      </c>
      <c r="AT245" s="8"/>
      <c r="AU245" s="9" t="s">
        <v>239</v>
      </c>
      <c r="AV245" s="8">
        <v>190</v>
      </c>
    </row>
    <row r="246" spans="1:48" ht="30" customHeight="1">
      <c r="A246" s="5" t="s">
        <v>240</v>
      </c>
      <c r="B246" s="5" t="s">
        <v>241</v>
      </c>
      <c r="C246" s="5" t="s">
        <v>52</v>
      </c>
      <c r="D246" s="6">
        <v>305</v>
      </c>
      <c r="E246" s="7">
        <f>TRUNC([1]일위대가목록!E23,0)</f>
        <v>0</v>
      </c>
      <c r="F246" s="7">
        <f>TRUNC(E246*D246, 0)</f>
        <v>0</v>
      </c>
      <c r="G246" s="7">
        <f>TRUNC([1]일위대가목록!F23,0)</f>
        <v>0</v>
      </c>
      <c r="H246" s="7">
        <f>TRUNC(G246*D246, 0)</f>
        <v>0</v>
      </c>
      <c r="I246" s="7">
        <f>TRUNC([1]일위대가목록!G23,0)</f>
        <v>0</v>
      </c>
      <c r="J246" s="7">
        <f>TRUNC(I246*D246, 0)</f>
        <v>0</v>
      </c>
      <c r="K246" s="7">
        <f t="shared" si="11"/>
        <v>0</v>
      </c>
      <c r="L246" s="7">
        <f t="shared" si="11"/>
        <v>0</v>
      </c>
      <c r="M246" s="5" t="s">
        <v>242</v>
      </c>
      <c r="N246" s="9" t="s">
        <v>243</v>
      </c>
      <c r="O246" s="9" t="s">
        <v>55</v>
      </c>
      <c r="P246" s="9" t="s">
        <v>55</v>
      </c>
      <c r="Q246" s="9" t="s">
        <v>233</v>
      </c>
      <c r="R246" s="9" t="s">
        <v>56</v>
      </c>
      <c r="S246" s="9" t="s">
        <v>57</v>
      </c>
      <c r="T246" s="9" t="s">
        <v>57</v>
      </c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9" t="s">
        <v>55</v>
      </c>
      <c r="AS246" s="9" t="s">
        <v>55</v>
      </c>
      <c r="AT246" s="8"/>
      <c r="AU246" s="9" t="s">
        <v>244</v>
      </c>
      <c r="AV246" s="8">
        <v>191</v>
      </c>
    </row>
    <row r="247" spans="1:48" ht="30" customHeight="1">
      <c r="A247" s="5" t="s">
        <v>245</v>
      </c>
      <c r="B247" s="5" t="s">
        <v>241</v>
      </c>
      <c r="C247" s="5" t="s">
        <v>52</v>
      </c>
      <c r="D247" s="6">
        <v>24.4</v>
      </c>
      <c r="E247" s="7">
        <f>TRUNC([1]일위대가목록!E24,0)</f>
        <v>0</v>
      </c>
      <c r="F247" s="7">
        <f>TRUNC(E247*D247, 0)</f>
        <v>0</v>
      </c>
      <c r="G247" s="7">
        <f>TRUNC([1]일위대가목록!F24,0)</f>
        <v>0</v>
      </c>
      <c r="H247" s="7">
        <f>TRUNC(G247*D247, 0)</f>
        <v>0</v>
      </c>
      <c r="I247" s="7">
        <f>TRUNC([1]일위대가목록!G24,0)</f>
        <v>0</v>
      </c>
      <c r="J247" s="7">
        <f>TRUNC(I247*D247, 0)</f>
        <v>0</v>
      </c>
      <c r="K247" s="7">
        <f t="shared" si="11"/>
        <v>0</v>
      </c>
      <c r="L247" s="7">
        <f t="shared" si="11"/>
        <v>0</v>
      </c>
      <c r="M247" s="5" t="s">
        <v>246</v>
      </c>
      <c r="N247" s="9" t="s">
        <v>247</v>
      </c>
      <c r="O247" s="9" t="s">
        <v>55</v>
      </c>
      <c r="P247" s="9" t="s">
        <v>55</v>
      </c>
      <c r="Q247" s="9" t="s">
        <v>233</v>
      </c>
      <c r="R247" s="9" t="s">
        <v>56</v>
      </c>
      <c r="S247" s="9" t="s">
        <v>57</v>
      </c>
      <c r="T247" s="9" t="s">
        <v>57</v>
      </c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9" t="s">
        <v>55</v>
      </c>
      <c r="AS247" s="9" t="s">
        <v>55</v>
      </c>
      <c r="AT247" s="8"/>
      <c r="AU247" s="9" t="s">
        <v>248</v>
      </c>
      <c r="AV247" s="8">
        <v>192</v>
      </c>
    </row>
    <row r="248" spans="1:48" ht="30" customHeight="1">
      <c r="A248" s="5" t="s">
        <v>50</v>
      </c>
      <c r="B248" s="5" t="s">
        <v>51</v>
      </c>
      <c r="C248" s="5" t="s">
        <v>52</v>
      </c>
      <c r="D248" s="6">
        <v>61.4</v>
      </c>
      <c r="E248" s="7">
        <f>TRUNC([1]일위대가목록!E4,0)</f>
        <v>0</v>
      </c>
      <c r="F248" s="7">
        <f>TRUNC(E248*D248, 0)</f>
        <v>0</v>
      </c>
      <c r="G248" s="7">
        <f>TRUNC([1]일위대가목록!F4,0)</f>
        <v>0</v>
      </c>
      <c r="H248" s="7">
        <f>TRUNC(G248*D248, 0)</f>
        <v>0</v>
      </c>
      <c r="I248" s="7">
        <f>TRUNC([1]일위대가목록!G4,0)</f>
        <v>0</v>
      </c>
      <c r="J248" s="7">
        <f>TRUNC(I248*D248, 0)</f>
        <v>0</v>
      </c>
      <c r="K248" s="7">
        <f t="shared" si="11"/>
        <v>0</v>
      </c>
      <c r="L248" s="7">
        <f t="shared" si="11"/>
        <v>0</v>
      </c>
      <c r="M248" s="5" t="s">
        <v>53</v>
      </c>
      <c r="N248" s="9" t="s">
        <v>54</v>
      </c>
      <c r="O248" s="9" t="s">
        <v>55</v>
      </c>
      <c r="P248" s="9" t="s">
        <v>55</v>
      </c>
      <c r="Q248" s="9" t="s">
        <v>233</v>
      </c>
      <c r="R248" s="9" t="s">
        <v>56</v>
      </c>
      <c r="S248" s="9" t="s">
        <v>57</v>
      </c>
      <c r="T248" s="9" t="s">
        <v>57</v>
      </c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9" t="s">
        <v>55</v>
      </c>
      <c r="AS248" s="9" t="s">
        <v>55</v>
      </c>
      <c r="AT248" s="8"/>
      <c r="AU248" s="9" t="s">
        <v>249</v>
      </c>
      <c r="AV248" s="8">
        <v>193</v>
      </c>
    </row>
    <row r="249" spans="1:48" ht="30" customHeight="1">
      <c r="A249" s="6"/>
      <c r="B249" s="6"/>
      <c r="C249" s="6"/>
      <c r="D249" s="6"/>
      <c r="E249" s="7"/>
      <c r="F249" s="7"/>
      <c r="G249" s="7"/>
      <c r="H249" s="7"/>
      <c r="I249" s="7"/>
      <c r="J249" s="7"/>
      <c r="K249" s="7"/>
      <c r="L249" s="7"/>
      <c r="M249" s="6"/>
      <c r="Q249" s="10" t="s">
        <v>233</v>
      </c>
    </row>
    <row r="250" spans="1:48" ht="30" customHeight="1">
      <c r="A250" s="6"/>
      <c r="B250" s="6"/>
      <c r="C250" s="6"/>
      <c r="D250" s="6"/>
      <c r="E250" s="7"/>
      <c r="F250" s="7"/>
      <c r="G250" s="7"/>
      <c r="H250" s="7"/>
      <c r="I250" s="7"/>
      <c r="J250" s="7"/>
      <c r="K250" s="7"/>
      <c r="L250" s="7"/>
      <c r="M250" s="6"/>
      <c r="Q250" s="10" t="s">
        <v>233</v>
      </c>
    </row>
    <row r="251" spans="1:48" ht="30" customHeight="1">
      <c r="A251" s="6"/>
      <c r="B251" s="6"/>
      <c r="C251" s="6"/>
      <c r="D251" s="6"/>
      <c r="E251" s="7"/>
      <c r="F251" s="7"/>
      <c r="G251" s="7"/>
      <c r="H251" s="7"/>
      <c r="I251" s="7"/>
      <c r="J251" s="7"/>
      <c r="K251" s="7"/>
      <c r="L251" s="7"/>
      <c r="M251" s="6"/>
      <c r="Q251" s="10" t="s">
        <v>233</v>
      </c>
    </row>
    <row r="252" spans="1:48" ht="30" customHeight="1">
      <c r="A252" s="6"/>
      <c r="B252" s="6"/>
      <c r="C252" s="6"/>
      <c r="D252" s="6"/>
      <c r="E252" s="7"/>
      <c r="F252" s="7"/>
      <c r="G252" s="7"/>
      <c r="H252" s="7"/>
      <c r="I252" s="7"/>
      <c r="J252" s="7"/>
      <c r="K252" s="7"/>
      <c r="L252" s="7"/>
      <c r="M252" s="6"/>
      <c r="Q252" s="10" t="s">
        <v>233</v>
      </c>
    </row>
    <row r="253" spans="1:48" ht="30" customHeight="1">
      <c r="A253" s="6"/>
      <c r="B253" s="6"/>
      <c r="C253" s="6"/>
      <c r="D253" s="6"/>
      <c r="E253" s="7"/>
      <c r="F253" s="7"/>
      <c r="G253" s="7"/>
      <c r="H253" s="7"/>
      <c r="I253" s="7"/>
      <c r="J253" s="7"/>
      <c r="K253" s="7"/>
      <c r="L253" s="7"/>
      <c r="M253" s="6"/>
      <c r="Q253" s="10" t="s">
        <v>233</v>
      </c>
    </row>
    <row r="254" spans="1:48" ht="30" customHeight="1">
      <c r="A254" s="6"/>
      <c r="B254" s="6"/>
      <c r="C254" s="6"/>
      <c r="D254" s="6"/>
      <c r="E254" s="7"/>
      <c r="F254" s="7"/>
      <c r="G254" s="7"/>
      <c r="H254" s="7"/>
      <c r="I254" s="7"/>
      <c r="J254" s="7"/>
      <c r="K254" s="7"/>
      <c r="L254" s="7"/>
      <c r="M254" s="6"/>
      <c r="Q254" s="10" t="s">
        <v>233</v>
      </c>
    </row>
    <row r="255" spans="1:48" ht="30" customHeight="1">
      <c r="A255" s="6"/>
      <c r="B255" s="6"/>
      <c r="C255" s="6"/>
      <c r="D255" s="6"/>
      <c r="E255" s="7"/>
      <c r="F255" s="7"/>
      <c r="G255" s="7"/>
      <c r="H255" s="7"/>
      <c r="I255" s="7"/>
      <c r="J255" s="7"/>
      <c r="K255" s="7"/>
      <c r="L255" s="7"/>
      <c r="M255" s="6"/>
      <c r="Q255" s="10" t="s">
        <v>233</v>
      </c>
    </row>
    <row r="256" spans="1:48" ht="30" customHeight="1">
      <c r="A256" s="6"/>
      <c r="B256" s="6"/>
      <c r="C256" s="6"/>
      <c r="D256" s="6"/>
      <c r="E256" s="7"/>
      <c r="F256" s="7"/>
      <c r="G256" s="7"/>
      <c r="H256" s="7"/>
      <c r="I256" s="7"/>
      <c r="J256" s="7"/>
      <c r="K256" s="7"/>
      <c r="L256" s="7"/>
      <c r="M256" s="6"/>
      <c r="Q256" s="10" t="s">
        <v>233</v>
      </c>
    </row>
    <row r="257" spans="1:48" ht="30" customHeight="1">
      <c r="A257" s="6"/>
      <c r="B257" s="6"/>
      <c r="C257" s="6"/>
      <c r="D257" s="6"/>
      <c r="E257" s="7"/>
      <c r="F257" s="7"/>
      <c r="G257" s="7"/>
      <c r="H257" s="7"/>
      <c r="I257" s="7"/>
      <c r="J257" s="7"/>
      <c r="K257" s="7"/>
      <c r="L257" s="7"/>
      <c r="M257" s="6"/>
      <c r="Q257" s="10" t="s">
        <v>233</v>
      </c>
    </row>
    <row r="258" spans="1:48" ht="30" customHeight="1">
      <c r="A258" s="6"/>
      <c r="B258" s="6"/>
      <c r="C258" s="6"/>
      <c r="D258" s="6"/>
      <c r="E258" s="7"/>
      <c r="F258" s="7"/>
      <c r="G258" s="7"/>
      <c r="H258" s="7"/>
      <c r="I258" s="7"/>
      <c r="J258" s="7"/>
      <c r="K258" s="7"/>
      <c r="L258" s="7"/>
      <c r="M258" s="6"/>
      <c r="Q258" s="10" t="s">
        <v>233</v>
      </c>
    </row>
    <row r="259" spans="1:48" ht="30" customHeight="1">
      <c r="A259" s="6"/>
      <c r="B259" s="6"/>
      <c r="C259" s="6"/>
      <c r="D259" s="6"/>
      <c r="E259" s="7"/>
      <c r="F259" s="7"/>
      <c r="G259" s="7"/>
      <c r="H259" s="7"/>
      <c r="I259" s="7"/>
      <c r="J259" s="7"/>
      <c r="K259" s="7"/>
      <c r="L259" s="7"/>
      <c r="M259" s="6"/>
      <c r="Q259" s="10" t="s">
        <v>233</v>
      </c>
    </row>
    <row r="260" spans="1:48" ht="30" customHeight="1">
      <c r="A260" s="6"/>
      <c r="B260" s="6"/>
      <c r="C260" s="6"/>
      <c r="D260" s="6"/>
      <c r="E260" s="7"/>
      <c r="F260" s="7"/>
      <c r="G260" s="7"/>
      <c r="H260" s="7"/>
      <c r="I260" s="7"/>
      <c r="J260" s="7"/>
      <c r="K260" s="7"/>
      <c r="L260" s="7"/>
      <c r="M260" s="6"/>
      <c r="Q260" s="10" t="s">
        <v>233</v>
      </c>
    </row>
    <row r="261" spans="1:48" ht="30" customHeight="1">
      <c r="A261" s="6"/>
      <c r="B261" s="6"/>
      <c r="C261" s="6"/>
      <c r="D261" s="6"/>
      <c r="E261" s="7"/>
      <c r="F261" s="7"/>
      <c r="G261" s="7"/>
      <c r="H261" s="7"/>
      <c r="I261" s="7"/>
      <c r="J261" s="7"/>
      <c r="K261" s="7"/>
      <c r="L261" s="7"/>
      <c r="M261" s="6"/>
      <c r="Q261" s="10" t="s">
        <v>233</v>
      </c>
    </row>
    <row r="262" spans="1:48" ht="30" customHeight="1">
      <c r="A262" s="6"/>
      <c r="B262" s="6"/>
      <c r="C262" s="6"/>
      <c r="D262" s="6"/>
      <c r="E262" s="7"/>
      <c r="F262" s="7"/>
      <c r="G262" s="7"/>
      <c r="H262" s="7"/>
      <c r="I262" s="7"/>
      <c r="J262" s="7"/>
      <c r="K262" s="7"/>
      <c r="L262" s="7"/>
      <c r="M262" s="6"/>
      <c r="Q262" s="10" t="s">
        <v>233</v>
      </c>
    </row>
    <row r="263" spans="1:48" ht="30" customHeight="1">
      <c r="A263" s="6"/>
      <c r="B263" s="6"/>
      <c r="C263" s="6"/>
      <c r="D263" s="6"/>
      <c r="E263" s="7"/>
      <c r="F263" s="7"/>
      <c r="G263" s="7"/>
      <c r="H263" s="7"/>
      <c r="I263" s="7"/>
      <c r="J263" s="7"/>
      <c r="K263" s="7"/>
      <c r="L263" s="7"/>
      <c r="M263" s="6"/>
      <c r="Q263" s="10" t="s">
        <v>233</v>
      </c>
    </row>
    <row r="264" spans="1:48" ht="30" customHeight="1">
      <c r="A264" s="6"/>
      <c r="B264" s="6"/>
      <c r="C264" s="6"/>
      <c r="D264" s="6"/>
      <c r="E264" s="7"/>
      <c r="F264" s="7"/>
      <c r="G264" s="7"/>
      <c r="H264" s="7"/>
      <c r="I264" s="7"/>
      <c r="J264" s="7"/>
      <c r="K264" s="7"/>
      <c r="L264" s="7"/>
      <c r="M264" s="6"/>
      <c r="Q264" s="10" t="s">
        <v>233</v>
      </c>
    </row>
    <row r="265" spans="1:48" ht="30" customHeight="1">
      <c r="A265" s="6"/>
      <c r="B265" s="6"/>
      <c r="C265" s="6"/>
      <c r="D265" s="6"/>
      <c r="E265" s="7"/>
      <c r="F265" s="7"/>
      <c r="G265" s="7"/>
      <c r="H265" s="7"/>
      <c r="I265" s="7"/>
      <c r="J265" s="7"/>
      <c r="K265" s="7"/>
      <c r="L265" s="7"/>
      <c r="M265" s="6"/>
      <c r="Q265" s="10" t="s">
        <v>233</v>
      </c>
    </row>
    <row r="266" spans="1:48" ht="30" customHeight="1">
      <c r="A266" s="6"/>
      <c r="B266" s="6"/>
      <c r="C266" s="6"/>
      <c r="D266" s="6"/>
      <c r="E266" s="7"/>
      <c r="F266" s="7"/>
      <c r="G266" s="7"/>
      <c r="H266" s="7"/>
      <c r="I266" s="7"/>
      <c r="J266" s="7"/>
      <c r="K266" s="7"/>
      <c r="L266" s="7"/>
      <c r="M266" s="6"/>
      <c r="Q266" s="10" t="s">
        <v>233</v>
      </c>
    </row>
    <row r="267" spans="1:48" ht="30" customHeight="1">
      <c r="A267" s="5" t="s">
        <v>59</v>
      </c>
      <c r="B267" s="6"/>
      <c r="C267" s="6"/>
      <c r="D267" s="6"/>
      <c r="E267" s="7"/>
      <c r="F267" s="7">
        <f>SUMIF(Q245:Q266,"01010301",F245:F266)</f>
        <v>0</v>
      </c>
      <c r="G267" s="7"/>
      <c r="H267" s="7">
        <f>SUMIF(Q245:Q266,"01010301",H245:H266)</f>
        <v>0</v>
      </c>
      <c r="I267" s="7"/>
      <c r="J267" s="7">
        <f>SUMIF(Q245:Q266,"01010301",J245:J266)</f>
        <v>0</v>
      </c>
      <c r="K267" s="7"/>
      <c r="L267" s="7">
        <f>SUMIF(Q245:Q266,"01010301",L245:L266)</f>
        <v>0</v>
      </c>
      <c r="M267" s="6"/>
      <c r="N267" t="s">
        <v>60</v>
      </c>
    </row>
    <row r="268" spans="1:48" ht="30" customHeight="1">
      <c r="A268" s="5" t="s">
        <v>250</v>
      </c>
      <c r="B268" s="5" t="s">
        <v>232</v>
      </c>
      <c r="C268" s="6"/>
      <c r="D268" s="6"/>
      <c r="E268" s="7"/>
      <c r="F268" s="7"/>
      <c r="G268" s="7"/>
      <c r="H268" s="7"/>
      <c r="I268" s="7"/>
      <c r="J268" s="7"/>
      <c r="K268" s="7"/>
      <c r="L268" s="7"/>
      <c r="M268" s="6"/>
      <c r="N268" s="8"/>
      <c r="O268" s="8"/>
      <c r="P268" s="8"/>
      <c r="Q268" s="9" t="s">
        <v>251</v>
      </c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</row>
    <row r="269" spans="1:48" ht="30" customHeight="1">
      <c r="A269" s="5" t="s">
        <v>252</v>
      </c>
      <c r="B269" s="5" t="s">
        <v>253</v>
      </c>
      <c r="C269" s="5" t="s">
        <v>52</v>
      </c>
      <c r="D269" s="6">
        <v>17.8</v>
      </c>
      <c r="E269" s="7">
        <f>TRUNC([1]일위대가목록!E25,0)</f>
        <v>0</v>
      </c>
      <c r="F269" s="7">
        <f>TRUNC(E269*D269, 0)</f>
        <v>0</v>
      </c>
      <c r="G269" s="7">
        <f>TRUNC([1]일위대가목록!F25,0)</f>
        <v>0</v>
      </c>
      <c r="H269" s="7">
        <f>TRUNC(G269*D269, 0)</f>
        <v>0</v>
      </c>
      <c r="I269" s="7">
        <f>TRUNC([1]일위대가목록!G25,0)</f>
        <v>0</v>
      </c>
      <c r="J269" s="7">
        <f>TRUNC(I269*D269, 0)</f>
        <v>0</v>
      </c>
      <c r="K269" s="7">
        <f t="shared" ref="K269:L271" si="12">TRUNC(E269+G269+I269, 0)</f>
        <v>0</v>
      </c>
      <c r="L269" s="7">
        <f t="shared" si="12"/>
        <v>0</v>
      </c>
      <c r="M269" s="5" t="s">
        <v>254</v>
      </c>
      <c r="N269" s="9" t="s">
        <v>255</v>
      </c>
      <c r="O269" s="9" t="s">
        <v>55</v>
      </c>
      <c r="P269" s="9" t="s">
        <v>55</v>
      </c>
      <c r="Q269" s="9" t="s">
        <v>251</v>
      </c>
      <c r="R269" s="9" t="s">
        <v>56</v>
      </c>
      <c r="S269" s="9" t="s">
        <v>57</v>
      </c>
      <c r="T269" s="9" t="s">
        <v>57</v>
      </c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9" t="s">
        <v>55</v>
      </c>
      <c r="AS269" s="9" t="s">
        <v>55</v>
      </c>
      <c r="AT269" s="8"/>
      <c r="AU269" s="9" t="s">
        <v>256</v>
      </c>
      <c r="AV269" s="8">
        <v>194</v>
      </c>
    </row>
    <row r="270" spans="1:48" ht="30" customHeight="1">
      <c r="A270" s="5" t="s">
        <v>257</v>
      </c>
      <c r="B270" s="5" t="s">
        <v>258</v>
      </c>
      <c r="C270" s="5" t="s">
        <v>52</v>
      </c>
      <c r="D270" s="6">
        <v>166</v>
      </c>
      <c r="E270" s="7">
        <f>TRUNC([1]일위대가목록!E26,0)</f>
        <v>0</v>
      </c>
      <c r="F270" s="7">
        <f>TRUNC(E270*D270, 0)</f>
        <v>0</v>
      </c>
      <c r="G270" s="7">
        <f>TRUNC([1]일위대가목록!F26,0)</f>
        <v>0</v>
      </c>
      <c r="H270" s="7">
        <f>TRUNC(G270*D270, 0)</f>
        <v>0</v>
      </c>
      <c r="I270" s="7">
        <f>TRUNC([1]일위대가목록!G26,0)</f>
        <v>0</v>
      </c>
      <c r="J270" s="7">
        <f>TRUNC(I270*D270, 0)</f>
        <v>0</v>
      </c>
      <c r="K270" s="7">
        <f t="shared" si="12"/>
        <v>0</v>
      </c>
      <c r="L270" s="7">
        <f t="shared" si="12"/>
        <v>0</v>
      </c>
      <c r="M270" s="5" t="s">
        <v>259</v>
      </c>
      <c r="N270" s="9" t="s">
        <v>260</v>
      </c>
      <c r="O270" s="9" t="s">
        <v>55</v>
      </c>
      <c r="P270" s="9" t="s">
        <v>55</v>
      </c>
      <c r="Q270" s="9" t="s">
        <v>251</v>
      </c>
      <c r="R270" s="9" t="s">
        <v>56</v>
      </c>
      <c r="S270" s="9" t="s">
        <v>57</v>
      </c>
      <c r="T270" s="9" t="s">
        <v>57</v>
      </c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9" t="s">
        <v>55</v>
      </c>
      <c r="AS270" s="9" t="s">
        <v>55</v>
      </c>
      <c r="AT270" s="8"/>
      <c r="AU270" s="9" t="s">
        <v>261</v>
      </c>
      <c r="AV270" s="8">
        <v>196</v>
      </c>
    </row>
    <row r="271" spans="1:48" ht="30" customHeight="1">
      <c r="A271" s="5" t="s">
        <v>262</v>
      </c>
      <c r="B271" s="5" t="s">
        <v>263</v>
      </c>
      <c r="C271" s="5" t="s">
        <v>52</v>
      </c>
      <c r="D271" s="6">
        <v>166</v>
      </c>
      <c r="E271" s="7">
        <f>TRUNC([1]일위대가목록!E27,0)</f>
        <v>0</v>
      </c>
      <c r="F271" s="7">
        <f>TRUNC(E271*D271, 0)</f>
        <v>0</v>
      </c>
      <c r="G271" s="7">
        <f>TRUNC([1]일위대가목록!F27,0)</f>
        <v>0</v>
      </c>
      <c r="H271" s="7">
        <f>TRUNC(G271*D271, 0)</f>
        <v>0</v>
      </c>
      <c r="I271" s="7">
        <f>TRUNC([1]일위대가목록!G27,0)</f>
        <v>0</v>
      </c>
      <c r="J271" s="7">
        <f>TRUNC(I271*D271, 0)</f>
        <v>0</v>
      </c>
      <c r="K271" s="7">
        <f t="shared" si="12"/>
        <v>0</v>
      </c>
      <c r="L271" s="7">
        <f t="shared" si="12"/>
        <v>0</v>
      </c>
      <c r="M271" s="5" t="s">
        <v>264</v>
      </c>
      <c r="N271" s="9" t="s">
        <v>265</v>
      </c>
      <c r="O271" s="9" t="s">
        <v>55</v>
      </c>
      <c r="P271" s="9" t="s">
        <v>55</v>
      </c>
      <c r="Q271" s="9" t="s">
        <v>251</v>
      </c>
      <c r="R271" s="9" t="s">
        <v>56</v>
      </c>
      <c r="S271" s="9" t="s">
        <v>57</v>
      </c>
      <c r="T271" s="9" t="s">
        <v>57</v>
      </c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9" t="s">
        <v>55</v>
      </c>
      <c r="AS271" s="9" t="s">
        <v>55</v>
      </c>
      <c r="AT271" s="8"/>
      <c r="AU271" s="9" t="s">
        <v>266</v>
      </c>
      <c r="AV271" s="8">
        <v>195</v>
      </c>
    </row>
    <row r="272" spans="1:48" ht="30" customHeight="1">
      <c r="A272" s="6"/>
      <c r="B272" s="6"/>
      <c r="C272" s="6"/>
      <c r="D272" s="6"/>
      <c r="E272" s="7"/>
      <c r="F272" s="7"/>
      <c r="G272" s="7"/>
      <c r="H272" s="7"/>
      <c r="I272" s="7"/>
      <c r="J272" s="7"/>
      <c r="K272" s="7"/>
      <c r="L272" s="7"/>
      <c r="M272" s="6"/>
      <c r="Q272" s="10" t="s">
        <v>251</v>
      </c>
    </row>
    <row r="273" spans="1:17" ht="30" customHeight="1">
      <c r="A273" s="6"/>
      <c r="B273" s="6"/>
      <c r="C273" s="6"/>
      <c r="D273" s="6"/>
      <c r="E273" s="7"/>
      <c r="F273" s="7"/>
      <c r="G273" s="7"/>
      <c r="H273" s="7"/>
      <c r="I273" s="7"/>
      <c r="J273" s="7"/>
      <c r="K273" s="7"/>
      <c r="L273" s="7"/>
      <c r="M273" s="6"/>
      <c r="Q273" s="10" t="s">
        <v>251</v>
      </c>
    </row>
    <row r="274" spans="1:17" ht="30" customHeight="1">
      <c r="A274" s="6"/>
      <c r="B274" s="6"/>
      <c r="C274" s="6"/>
      <c r="D274" s="6"/>
      <c r="E274" s="7"/>
      <c r="F274" s="7"/>
      <c r="G274" s="7"/>
      <c r="H274" s="7"/>
      <c r="I274" s="7"/>
      <c r="J274" s="7"/>
      <c r="K274" s="7"/>
      <c r="L274" s="7"/>
      <c r="M274" s="6"/>
      <c r="Q274" s="10" t="s">
        <v>251</v>
      </c>
    </row>
    <row r="275" spans="1:17" ht="30" customHeight="1">
      <c r="A275" s="6"/>
      <c r="B275" s="6"/>
      <c r="C275" s="6"/>
      <c r="D275" s="6"/>
      <c r="E275" s="7"/>
      <c r="F275" s="7"/>
      <c r="G275" s="7"/>
      <c r="H275" s="7"/>
      <c r="I275" s="7"/>
      <c r="J275" s="7"/>
      <c r="K275" s="7"/>
      <c r="L275" s="7"/>
      <c r="M275" s="6"/>
      <c r="Q275" s="10" t="s">
        <v>251</v>
      </c>
    </row>
    <row r="276" spans="1:17" ht="30" customHeight="1">
      <c r="A276" s="6"/>
      <c r="B276" s="6"/>
      <c r="C276" s="6"/>
      <c r="D276" s="6"/>
      <c r="E276" s="7"/>
      <c r="F276" s="7"/>
      <c r="G276" s="7"/>
      <c r="H276" s="7"/>
      <c r="I276" s="7"/>
      <c r="J276" s="7"/>
      <c r="K276" s="7"/>
      <c r="L276" s="7"/>
      <c r="M276" s="6"/>
      <c r="Q276" s="10" t="s">
        <v>251</v>
      </c>
    </row>
    <row r="277" spans="1:17" ht="30" customHeight="1">
      <c r="A277" s="6"/>
      <c r="B277" s="6"/>
      <c r="C277" s="6"/>
      <c r="D277" s="6"/>
      <c r="E277" s="7"/>
      <c r="F277" s="7"/>
      <c r="G277" s="7"/>
      <c r="H277" s="7"/>
      <c r="I277" s="7"/>
      <c r="J277" s="7"/>
      <c r="K277" s="7"/>
      <c r="L277" s="7"/>
      <c r="M277" s="6"/>
      <c r="Q277" s="10" t="s">
        <v>251</v>
      </c>
    </row>
    <row r="278" spans="1:17" ht="30" customHeight="1">
      <c r="A278" s="6"/>
      <c r="B278" s="6"/>
      <c r="C278" s="6"/>
      <c r="D278" s="6"/>
      <c r="E278" s="7"/>
      <c r="F278" s="7"/>
      <c r="G278" s="7"/>
      <c r="H278" s="7"/>
      <c r="I278" s="7"/>
      <c r="J278" s="7"/>
      <c r="K278" s="7"/>
      <c r="L278" s="7"/>
      <c r="M278" s="6"/>
      <c r="Q278" s="10" t="s">
        <v>251</v>
      </c>
    </row>
    <row r="279" spans="1:17" ht="30" customHeight="1">
      <c r="A279" s="6"/>
      <c r="B279" s="6"/>
      <c r="C279" s="6"/>
      <c r="D279" s="6"/>
      <c r="E279" s="7"/>
      <c r="F279" s="7"/>
      <c r="G279" s="7"/>
      <c r="H279" s="7"/>
      <c r="I279" s="7"/>
      <c r="J279" s="7"/>
      <c r="K279" s="7"/>
      <c r="L279" s="7"/>
      <c r="M279" s="6"/>
      <c r="Q279" s="10" t="s">
        <v>251</v>
      </c>
    </row>
    <row r="280" spans="1:17" ht="30" customHeight="1">
      <c r="A280" s="6"/>
      <c r="B280" s="6"/>
      <c r="C280" s="6"/>
      <c r="D280" s="6"/>
      <c r="E280" s="7"/>
      <c r="F280" s="7"/>
      <c r="G280" s="7"/>
      <c r="H280" s="7"/>
      <c r="I280" s="7"/>
      <c r="J280" s="7"/>
      <c r="K280" s="7"/>
      <c r="L280" s="7"/>
      <c r="M280" s="6"/>
      <c r="Q280" s="10" t="s">
        <v>251</v>
      </c>
    </row>
    <row r="281" spans="1:17" ht="30" customHeight="1">
      <c r="A281" s="6"/>
      <c r="B281" s="6"/>
      <c r="C281" s="6"/>
      <c r="D281" s="6"/>
      <c r="E281" s="7"/>
      <c r="F281" s="7"/>
      <c r="G281" s="7"/>
      <c r="H281" s="7"/>
      <c r="I281" s="7"/>
      <c r="J281" s="7"/>
      <c r="K281" s="7"/>
      <c r="L281" s="7"/>
      <c r="M281" s="6"/>
      <c r="Q281" s="10" t="s">
        <v>251</v>
      </c>
    </row>
    <row r="282" spans="1:17" ht="30" customHeight="1">
      <c r="A282" s="6"/>
      <c r="B282" s="6"/>
      <c r="C282" s="6"/>
      <c r="D282" s="6"/>
      <c r="E282" s="7"/>
      <c r="F282" s="7"/>
      <c r="G282" s="7"/>
      <c r="H282" s="7"/>
      <c r="I282" s="7"/>
      <c r="J282" s="7"/>
      <c r="K282" s="7"/>
      <c r="L282" s="7"/>
      <c r="M282" s="6"/>
      <c r="Q282" s="10" t="s">
        <v>251</v>
      </c>
    </row>
    <row r="283" spans="1:17" ht="30" customHeight="1">
      <c r="A283" s="6"/>
      <c r="B283" s="6"/>
      <c r="C283" s="6"/>
      <c r="D283" s="6"/>
      <c r="E283" s="7"/>
      <c r="F283" s="7"/>
      <c r="G283" s="7"/>
      <c r="H283" s="7"/>
      <c r="I283" s="7"/>
      <c r="J283" s="7"/>
      <c r="K283" s="7"/>
      <c r="L283" s="7"/>
      <c r="M283" s="6"/>
      <c r="Q283" s="10" t="s">
        <v>251</v>
      </c>
    </row>
    <row r="284" spans="1:17" ht="30" customHeight="1">
      <c r="A284" s="6"/>
      <c r="B284" s="6"/>
      <c r="C284" s="6"/>
      <c r="D284" s="6"/>
      <c r="E284" s="7"/>
      <c r="F284" s="7"/>
      <c r="G284" s="7"/>
      <c r="H284" s="7"/>
      <c r="I284" s="7"/>
      <c r="J284" s="7"/>
      <c r="K284" s="7"/>
      <c r="L284" s="7"/>
      <c r="M284" s="6"/>
      <c r="Q284" s="10" t="s">
        <v>251</v>
      </c>
    </row>
    <row r="285" spans="1:17" ht="30" customHeight="1">
      <c r="A285" s="6"/>
      <c r="B285" s="6"/>
      <c r="C285" s="6"/>
      <c r="D285" s="6"/>
      <c r="E285" s="7"/>
      <c r="F285" s="7"/>
      <c r="G285" s="7"/>
      <c r="H285" s="7"/>
      <c r="I285" s="7"/>
      <c r="J285" s="7"/>
      <c r="K285" s="7"/>
      <c r="L285" s="7"/>
      <c r="M285" s="6"/>
      <c r="Q285" s="10" t="s">
        <v>251</v>
      </c>
    </row>
    <row r="286" spans="1:17" ht="30" customHeight="1">
      <c r="A286" s="6"/>
      <c r="B286" s="6"/>
      <c r="C286" s="6"/>
      <c r="D286" s="6"/>
      <c r="E286" s="7"/>
      <c r="F286" s="7"/>
      <c r="G286" s="7"/>
      <c r="H286" s="7"/>
      <c r="I286" s="7"/>
      <c r="J286" s="7"/>
      <c r="K286" s="7"/>
      <c r="L286" s="7"/>
      <c r="M286" s="6"/>
      <c r="Q286" s="10" t="s">
        <v>251</v>
      </c>
    </row>
    <row r="287" spans="1:17" ht="30" customHeight="1">
      <c r="A287" s="6"/>
      <c r="B287" s="6"/>
      <c r="C287" s="6"/>
      <c r="D287" s="6"/>
      <c r="E287" s="7"/>
      <c r="F287" s="7"/>
      <c r="G287" s="7"/>
      <c r="H287" s="7"/>
      <c r="I287" s="7"/>
      <c r="J287" s="7"/>
      <c r="K287" s="7"/>
      <c r="L287" s="7"/>
      <c r="M287" s="6"/>
      <c r="Q287" s="10" t="s">
        <v>251</v>
      </c>
    </row>
    <row r="288" spans="1:17" ht="30" customHeight="1">
      <c r="A288" s="6"/>
      <c r="B288" s="6"/>
      <c r="C288" s="6"/>
      <c r="D288" s="6"/>
      <c r="E288" s="7"/>
      <c r="F288" s="7"/>
      <c r="G288" s="7"/>
      <c r="H288" s="7"/>
      <c r="I288" s="7"/>
      <c r="J288" s="7"/>
      <c r="K288" s="7"/>
      <c r="L288" s="7"/>
      <c r="M288" s="6"/>
      <c r="Q288" s="10" t="s">
        <v>251</v>
      </c>
    </row>
    <row r="289" spans="1:48" ht="30" customHeight="1">
      <c r="A289" s="6"/>
      <c r="B289" s="6"/>
      <c r="C289" s="6"/>
      <c r="D289" s="6"/>
      <c r="E289" s="7"/>
      <c r="F289" s="7"/>
      <c r="G289" s="7"/>
      <c r="H289" s="7"/>
      <c r="I289" s="7"/>
      <c r="J289" s="7"/>
      <c r="K289" s="7"/>
      <c r="L289" s="7"/>
      <c r="M289" s="6"/>
      <c r="Q289" s="10" t="s">
        <v>251</v>
      </c>
    </row>
    <row r="290" spans="1:48" ht="30" customHeight="1">
      <c r="A290" s="6"/>
      <c r="B290" s="6"/>
      <c r="C290" s="6"/>
      <c r="D290" s="6"/>
      <c r="E290" s="7"/>
      <c r="F290" s="7"/>
      <c r="G290" s="7"/>
      <c r="H290" s="7"/>
      <c r="I290" s="7"/>
      <c r="J290" s="7"/>
      <c r="K290" s="7"/>
      <c r="L290" s="7"/>
      <c r="M290" s="6"/>
      <c r="Q290" s="10" t="s">
        <v>251</v>
      </c>
    </row>
    <row r="291" spans="1:48" ht="30" customHeight="1">
      <c r="A291" s="5" t="s">
        <v>59</v>
      </c>
      <c r="B291" s="6"/>
      <c r="C291" s="6"/>
      <c r="D291" s="6"/>
      <c r="E291" s="7"/>
      <c r="F291" s="7">
        <f>SUMIF(Q269:Q290,"01010302",F269:F290)</f>
        <v>0</v>
      </c>
      <c r="G291" s="7"/>
      <c r="H291" s="7">
        <f>SUMIF(Q269:Q290,"01010302",H269:H290)</f>
        <v>0</v>
      </c>
      <c r="I291" s="7"/>
      <c r="J291" s="7">
        <f>SUMIF(Q269:Q290,"01010302",J269:J290)</f>
        <v>0</v>
      </c>
      <c r="K291" s="7"/>
      <c r="L291" s="7">
        <f>SUMIF(Q269:Q290,"01010302",L269:L290)</f>
        <v>0</v>
      </c>
      <c r="M291" s="6"/>
      <c r="N291" t="s">
        <v>60</v>
      </c>
    </row>
    <row r="292" spans="1:48" ht="30" customHeight="1">
      <c r="A292" s="5" t="s">
        <v>267</v>
      </c>
      <c r="B292" s="5" t="s">
        <v>232</v>
      </c>
      <c r="C292" s="6"/>
      <c r="D292" s="6"/>
      <c r="E292" s="7"/>
      <c r="F292" s="7"/>
      <c r="G292" s="7"/>
      <c r="H292" s="7"/>
      <c r="I292" s="7"/>
      <c r="J292" s="7"/>
      <c r="K292" s="7"/>
      <c r="L292" s="7"/>
      <c r="M292" s="6"/>
      <c r="N292" s="8"/>
      <c r="O292" s="8"/>
      <c r="P292" s="8"/>
      <c r="Q292" s="9" t="s">
        <v>268</v>
      </c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</row>
    <row r="293" spans="1:48" ht="30" customHeight="1">
      <c r="A293" s="5" t="s">
        <v>269</v>
      </c>
      <c r="B293" s="5" t="s">
        <v>270</v>
      </c>
      <c r="C293" s="5" t="s">
        <v>52</v>
      </c>
      <c r="D293" s="6">
        <v>3.1</v>
      </c>
      <c r="E293" s="7">
        <f>TRUNC([1]일위대가목록!E28,0)</f>
        <v>0</v>
      </c>
      <c r="F293" s="7">
        <f>TRUNC(E293*D293, 0)</f>
        <v>0</v>
      </c>
      <c r="G293" s="7">
        <f>TRUNC([1]일위대가목록!F28,0)</f>
        <v>0</v>
      </c>
      <c r="H293" s="7">
        <f>TRUNC(G293*D293, 0)</f>
        <v>0</v>
      </c>
      <c r="I293" s="7">
        <f>TRUNC([1]일위대가목록!G28,0)</f>
        <v>0</v>
      </c>
      <c r="J293" s="7">
        <f>TRUNC(I293*D293, 0)</f>
        <v>0</v>
      </c>
      <c r="K293" s="7">
        <f t="shared" ref="K293:L295" si="13">TRUNC(E293+G293+I293, 0)</f>
        <v>0</v>
      </c>
      <c r="L293" s="7">
        <f t="shared" si="13"/>
        <v>0</v>
      </c>
      <c r="M293" s="5" t="s">
        <v>271</v>
      </c>
      <c r="N293" s="9" t="s">
        <v>272</v>
      </c>
      <c r="O293" s="9" t="s">
        <v>55</v>
      </c>
      <c r="P293" s="9" t="s">
        <v>55</v>
      </c>
      <c r="Q293" s="9" t="s">
        <v>268</v>
      </c>
      <c r="R293" s="9" t="s">
        <v>56</v>
      </c>
      <c r="S293" s="9" t="s">
        <v>57</v>
      </c>
      <c r="T293" s="9" t="s">
        <v>57</v>
      </c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9" t="s">
        <v>55</v>
      </c>
      <c r="AS293" s="9" t="s">
        <v>55</v>
      </c>
      <c r="AT293" s="8"/>
      <c r="AU293" s="9" t="s">
        <v>273</v>
      </c>
      <c r="AV293" s="8">
        <v>198</v>
      </c>
    </row>
    <row r="294" spans="1:48" ht="30" customHeight="1">
      <c r="A294" s="5" t="s">
        <v>269</v>
      </c>
      <c r="B294" s="5" t="s">
        <v>274</v>
      </c>
      <c r="C294" s="5" t="s">
        <v>52</v>
      </c>
      <c r="D294" s="6">
        <v>3.8</v>
      </c>
      <c r="E294" s="7">
        <f>TRUNC([1]일위대가목록!E29,0)</f>
        <v>0</v>
      </c>
      <c r="F294" s="7">
        <f>TRUNC(E294*D294, 0)</f>
        <v>0</v>
      </c>
      <c r="G294" s="7">
        <f>TRUNC([1]일위대가목록!F29,0)</f>
        <v>0</v>
      </c>
      <c r="H294" s="7">
        <f>TRUNC(G294*D294, 0)</f>
        <v>0</v>
      </c>
      <c r="I294" s="7">
        <f>TRUNC([1]일위대가목록!G29,0)</f>
        <v>0</v>
      </c>
      <c r="J294" s="7">
        <f>TRUNC(I294*D294, 0)</f>
        <v>0</v>
      </c>
      <c r="K294" s="7">
        <f t="shared" si="13"/>
        <v>0</v>
      </c>
      <c r="L294" s="7">
        <f t="shared" si="13"/>
        <v>0</v>
      </c>
      <c r="M294" s="5" t="s">
        <v>275</v>
      </c>
      <c r="N294" s="9" t="s">
        <v>276</v>
      </c>
      <c r="O294" s="9" t="s">
        <v>55</v>
      </c>
      <c r="P294" s="9" t="s">
        <v>55</v>
      </c>
      <c r="Q294" s="9" t="s">
        <v>268</v>
      </c>
      <c r="R294" s="9" t="s">
        <v>56</v>
      </c>
      <c r="S294" s="9" t="s">
        <v>57</v>
      </c>
      <c r="T294" s="9" t="s">
        <v>57</v>
      </c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9" t="s">
        <v>55</v>
      </c>
      <c r="AS294" s="9" t="s">
        <v>55</v>
      </c>
      <c r="AT294" s="8"/>
      <c r="AU294" s="9" t="s">
        <v>277</v>
      </c>
      <c r="AV294" s="8">
        <v>197</v>
      </c>
    </row>
    <row r="295" spans="1:48" ht="30" customHeight="1">
      <c r="A295" s="5" t="s">
        <v>278</v>
      </c>
      <c r="B295" s="5" t="s">
        <v>279</v>
      </c>
      <c r="C295" s="5" t="s">
        <v>147</v>
      </c>
      <c r="D295" s="6">
        <v>14.7</v>
      </c>
      <c r="E295" s="7">
        <f>TRUNC([1]일위대가목록!E30,0)</f>
        <v>0</v>
      </c>
      <c r="F295" s="7">
        <f>TRUNC(E295*D295, 0)</f>
        <v>0</v>
      </c>
      <c r="G295" s="7">
        <f>TRUNC([1]일위대가목록!F30,0)</f>
        <v>0</v>
      </c>
      <c r="H295" s="7">
        <f>TRUNC(G295*D295, 0)</f>
        <v>0</v>
      </c>
      <c r="I295" s="7">
        <f>TRUNC([1]일위대가목록!G30,0)</f>
        <v>0</v>
      </c>
      <c r="J295" s="7">
        <f>TRUNC(I295*D295, 0)</f>
        <v>0</v>
      </c>
      <c r="K295" s="7">
        <f t="shared" si="13"/>
        <v>0</v>
      </c>
      <c r="L295" s="7">
        <f t="shared" si="13"/>
        <v>0</v>
      </c>
      <c r="M295" s="5" t="s">
        <v>280</v>
      </c>
      <c r="N295" s="9" t="s">
        <v>281</v>
      </c>
      <c r="O295" s="9" t="s">
        <v>55</v>
      </c>
      <c r="P295" s="9" t="s">
        <v>55</v>
      </c>
      <c r="Q295" s="9" t="s">
        <v>268</v>
      </c>
      <c r="R295" s="9" t="s">
        <v>56</v>
      </c>
      <c r="S295" s="9" t="s">
        <v>57</v>
      </c>
      <c r="T295" s="9" t="s">
        <v>57</v>
      </c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9" t="s">
        <v>55</v>
      </c>
      <c r="AS295" s="9" t="s">
        <v>55</v>
      </c>
      <c r="AT295" s="8"/>
      <c r="AU295" s="9" t="s">
        <v>282</v>
      </c>
      <c r="AV295" s="8">
        <v>199</v>
      </c>
    </row>
    <row r="296" spans="1:48" ht="30" customHeight="1">
      <c r="A296" s="6"/>
      <c r="B296" s="6"/>
      <c r="C296" s="6"/>
      <c r="D296" s="6"/>
      <c r="E296" s="7"/>
      <c r="F296" s="7"/>
      <c r="G296" s="7"/>
      <c r="H296" s="7"/>
      <c r="I296" s="7"/>
      <c r="J296" s="7"/>
      <c r="K296" s="7"/>
      <c r="L296" s="7"/>
      <c r="M296" s="6"/>
      <c r="Q296" s="10" t="s">
        <v>268</v>
      </c>
    </row>
    <row r="297" spans="1:48" ht="30" customHeight="1">
      <c r="A297" s="6"/>
      <c r="B297" s="6"/>
      <c r="C297" s="6"/>
      <c r="D297" s="6"/>
      <c r="E297" s="7"/>
      <c r="F297" s="7"/>
      <c r="G297" s="7"/>
      <c r="H297" s="7"/>
      <c r="I297" s="7"/>
      <c r="J297" s="7"/>
      <c r="K297" s="7"/>
      <c r="L297" s="7"/>
      <c r="M297" s="6"/>
      <c r="Q297" s="10" t="s">
        <v>268</v>
      </c>
    </row>
    <row r="298" spans="1:48" ht="30" customHeight="1">
      <c r="A298" s="6"/>
      <c r="B298" s="6"/>
      <c r="C298" s="6"/>
      <c r="D298" s="6"/>
      <c r="E298" s="7"/>
      <c r="F298" s="7"/>
      <c r="G298" s="7"/>
      <c r="H298" s="7"/>
      <c r="I298" s="7"/>
      <c r="J298" s="7"/>
      <c r="K298" s="7"/>
      <c r="L298" s="7"/>
      <c r="M298" s="6"/>
      <c r="Q298" s="10" t="s">
        <v>268</v>
      </c>
    </row>
    <row r="299" spans="1:48" ht="30" customHeight="1">
      <c r="A299" s="6"/>
      <c r="B299" s="6"/>
      <c r="C299" s="6"/>
      <c r="D299" s="6"/>
      <c r="E299" s="7"/>
      <c r="F299" s="7"/>
      <c r="G299" s="7"/>
      <c r="H299" s="7"/>
      <c r="I299" s="7"/>
      <c r="J299" s="7"/>
      <c r="K299" s="7"/>
      <c r="L299" s="7"/>
      <c r="M299" s="6"/>
      <c r="Q299" s="10" t="s">
        <v>268</v>
      </c>
    </row>
    <row r="300" spans="1:48" ht="30" customHeight="1">
      <c r="A300" s="6"/>
      <c r="B300" s="6"/>
      <c r="C300" s="6"/>
      <c r="D300" s="6"/>
      <c r="E300" s="7"/>
      <c r="F300" s="7"/>
      <c r="G300" s="7"/>
      <c r="H300" s="7"/>
      <c r="I300" s="7"/>
      <c r="J300" s="7"/>
      <c r="K300" s="7"/>
      <c r="L300" s="7"/>
      <c r="M300" s="6"/>
      <c r="Q300" s="10" t="s">
        <v>268</v>
      </c>
    </row>
    <row r="301" spans="1:48" ht="30" customHeight="1">
      <c r="A301" s="6"/>
      <c r="B301" s="6"/>
      <c r="C301" s="6"/>
      <c r="D301" s="6"/>
      <c r="E301" s="7"/>
      <c r="F301" s="7"/>
      <c r="G301" s="7"/>
      <c r="H301" s="7"/>
      <c r="I301" s="7"/>
      <c r="J301" s="7"/>
      <c r="K301" s="7"/>
      <c r="L301" s="7"/>
      <c r="M301" s="6"/>
      <c r="Q301" s="10" t="s">
        <v>268</v>
      </c>
    </row>
    <row r="302" spans="1:48" ht="30" customHeight="1">
      <c r="A302" s="6"/>
      <c r="B302" s="6"/>
      <c r="C302" s="6"/>
      <c r="D302" s="6"/>
      <c r="E302" s="7"/>
      <c r="F302" s="7"/>
      <c r="G302" s="7"/>
      <c r="H302" s="7"/>
      <c r="I302" s="7"/>
      <c r="J302" s="7"/>
      <c r="K302" s="7"/>
      <c r="L302" s="7"/>
      <c r="M302" s="6"/>
      <c r="Q302" s="10" t="s">
        <v>268</v>
      </c>
    </row>
    <row r="303" spans="1:48" ht="30" customHeight="1">
      <c r="A303" s="6"/>
      <c r="B303" s="6"/>
      <c r="C303" s="6"/>
      <c r="D303" s="6"/>
      <c r="E303" s="7"/>
      <c r="F303" s="7"/>
      <c r="G303" s="7"/>
      <c r="H303" s="7"/>
      <c r="I303" s="7"/>
      <c r="J303" s="7"/>
      <c r="K303" s="7"/>
      <c r="L303" s="7"/>
      <c r="M303" s="6"/>
      <c r="Q303" s="10" t="s">
        <v>268</v>
      </c>
    </row>
    <row r="304" spans="1:48" ht="30" customHeight="1">
      <c r="A304" s="6"/>
      <c r="B304" s="6"/>
      <c r="C304" s="6"/>
      <c r="D304" s="6"/>
      <c r="E304" s="7"/>
      <c r="F304" s="7"/>
      <c r="G304" s="7"/>
      <c r="H304" s="7"/>
      <c r="I304" s="7"/>
      <c r="J304" s="7"/>
      <c r="K304" s="7"/>
      <c r="L304" s="7"/>
      <c r="M304" s="6"/>
      <c r="Q304" s="10" t="s">
        <v>268</v>
      </c>
    </row>
    <row r="305" spans="1:48" ht="30" customHeight="1">
      <c r="A305" s="6"/>
      <c r="B305" s="6"/>
      <c r="C305" s="6"/>
      <c r="D305" s="6"/>
      <c r="E305" s="7"/>
      <c r="F305" s="7"/>
      <c r="G305" s="7"/>
      <c r="H305" s="7"/>
      <c r="I305" s="7"/>
      <c r="J305" s="7"/>
      <c r="K305" s="7"/>
      <c r="L305" s="7"/>
      <c r="M305" s="6"/>
      <c r="Q305" s="10" t="s">
        <v>268</v>
      </c>
    </row>
    <row r="306" spans="1:48" ht="30" customHeight="1">
      <c r="A306" s="6"/>
      <c r="B306" s="6"/>
      <c r="C306" s="6"/>
      <c r="D306" s="6"/>
      <c r="E306" s="7"/>
      <c r="F306" s="7"/>
      <c r="G306" s="7"/>
      <c r="H306" s="7"/>
      <c r="I306" s="7"/>
      <c r="J306" s="7"/>
      <c r="K306" s="7"/>
      <c r="L306" s="7"/>
      <c r="M306" s="6"/>
      <c r="Q306" s="10" t="s">
        <v>268</v>
      </c>
    </row>
    <row r="307" spans="1:48" ht="30" customHeight="1">
      <c r="A307" s="6"/>
      <c r="B307" s="6"/>
      <c r="C307" s="6"/>
      <c r="D307" s="6"/>
      <c r="E307" s="7"/>
      <c r="F307" s="7"/>
      <c r="G307" s="7"/>
      <c r="H307" s="7"/>
      <c r="I307" s="7"/>
      <c r="J307" s="7"/>
      <c r="K307" s="7"/>
      <c r="L307" s="7"/>
      <c r="M307" s="6"/>
      <c r="Q307" s="10" t="s">
        <v>268</v>
      </c>
    </row>
    <row r="308" spans="1:48" ht="30" customHeight="1">
      <c r="A308" s="6"/>
      <c r="B308" s="6"/>
      <c r="C308" s="6"/>
      <c r="D308" s="6"/>
      <c r="E308" s="7"/>
      <c r="F308" s="7"/>
      <c r="G308" s="7"/>
      <c r="H308" s="7"/>
      <c r="I308" s="7"/>
      <c r="J308" s="7"/>
      <c r="K308" s="7"/>
      <c r="L308" s="7"/>
      <c r="M308" s="6"/>
      <c r="Q308" s="10" t="s">
        <v>268</v>
      </c>
    </row>
    <row r="309" spans="1:48" ht="30" customHeight="1">
      <c r="A309" s="6"/>
      <c r="B309" s="6"/>
      <c r="C309" s="6"/>
      <c r="D309" s="6"/>
      <c r="E309" s="7"/>
      <c r="F309" s="7"/>
      <c r="G309" s="7"/>
      <c r="H309" s="7"/>
      <c r="I309" s="7"/>
      <c r="J309" s="7"/>
      <c r="K309" s="7"/>
      <c r="L309" s="7"/>
      <c r="M309" s="6"/>
      <c r="Q309" s="10" t="s">
        <v>268</v>
      </c>
    </row>
    <row r="310" spans="1:48" ht="30" customHeight="1">
      <c r="A310" s="6"/>
      <c r="B310" s="6"/>
      <c r="C310" s="6"/>
      <c r="D310" s="6"/>
      <c r="E310" s="7"/>
      <c r="F310" s="7"/>
      <c r="G310" s="7"/>
      <c r="H310" s="7"/>
      <c r="I310" s="7"/>
      <c r="J310" s="7"/>
      <c r="K310" s="7"/>
      <c r="L310" s="7"/>
      <c r="M310" s="6"/>
      <c r="Q310" s="10" t="s">
        <v>268</v>
      </c>
    </row>
    <row r="311" spans="1:48" ht="30" customHeight="1">
      <c r="A311" s="6"/>
      <c r="B311" s="6"/>
      <c r="C311" s="6"/>
      <c r="D311" s="6"/>
      <c r="E311" s="7"/>
      <c r="F311" s="7"/>
      <c r="G311" s="7"/>
      <c r="H311" s="7"/>
      <c r="I311" s="7"/>
      <c r="J311" s="7"/>
      <c r="K311" s="7"/>
      <c r="L311" s="7"/>
      <c r="M311" s="6"/>
      <c r="Q311" s="10" t="s">
        <v>268</v>
      </c>
    </row>
    <row r="312" spans="1:48" ht="30" customHeight="1">
      <c r="A312" s="6"/>
      <c r="B312" s="6"/>
      <c r="C312" s="6"/>
      <c r="D312" s="6"/>
      <c r="E312" s="7"/>
      <c r="F312" s="7"/>
      <c r="G312" s="7"/>
      <c r="H312" s="7"/>
      <c r="I312" s="7"/>
      <c r="J312" s="7"/>
      <c r="K312" s="7"/>
      <c r="L312" s="7"/>
      <c r="M312" s="6"/>
      <c r="Q312" s="10" t="s">
        <v>268</v>
      </c>
    </row>
    <row r="313" spans="1:48" ht="30" customHeight="1">
      <c r="A313" s="6"/>
      <c r="B313" s="6"/>
      <c r="C313" s="6"/>
      <c r="D313" s="6"/>
      <c r="E313" s="7"/>
      <c r="F313" s="7"/>
      <c r="G313" s="7"/>
      <c r="H313" s="7"/>
      <c r="I313" s="7"/>
      <c r="J313" s="7"/>
      <c r="K313" s="7"/>
      <c r="L313" s="7"/>
      <c r="M313" s="6"/>
      <c r="Q313" s="10" t="s">
        <v>268</v>
      </c>
    </row>
    <row r="314" spans="1:48" ht="30" customHeight="1">
      <c r="A314" s="6"/>
      <c r="B314" s="6"/>
      <c r="C314" s="6"/>
      <c r="D314" s="6"/>
      <c r="E314" s="7"/>
      <c r="F314" s="7"/>
      <c r="G314" s="7"/>
      <c r="H314" s="7"/>
      <c r="I314" s="7"/>
      <c r="J314" s="7"/>
      <c r="K314" s="7"/>
      <c r="L314" s="7"/>
      <c r="M314" s="6"/>
      <c r="Q314" s="10" t="s">
        <v>268</v>
      </c>
    </row>
    <row r="315" spans="1:48" ht="30" customHeight="1">
      <c r="A315" s="5" t="s">
        <v>59</v>
      </c>
      <c r="B315" s="6"/>
      <c r="C315" s="6"/>
      <c r="D315" s="6"/>
      <c r="E315" s="7"/>
      <c r="F315" s="7">
        <f>SUMIF(Q293:Q314,"01010303",F293:F314)</f>
        <v>0</v>
      </c>
      <c r="G315" s="7"/>
      <c r="H315" s="7">
        <f>SUMIF(Q293:Q314,"01010303",H293:H314)</f>
        <v>0</v>
      </c>
      <c r="I315" s="7"/>
      <c r="J315" s="7">
        <f>SUMIF(Q293:Q314,"01010303",J293:J314)</f>
        <v>0</v>
      </c>
      <c r="K315" s="7"/>
      <c r="L315" s="7">
        <f>SUMIF(Q293:Q314,"01010303",L293:L314)</f>
        <v>0</v>
      </c>
      <c r="M315" s="6"/>
      <c r="N315" t="s">
        <v>60</v>
      </c>
    </row>
    <row r="316" spans="1:48" ht="30" customHeight="1">
      <c r="A316" s="5" t="s">
        <v>283</v>
      </c>
      <c r="B316" s="5" t="s">
        <v>232</v>
      </c>
      <c r="C316" s="6"/>
      <c r="D316" s="6"/>
      <c r="E316" s="7"/>
      <c r="F316" s="7"/>
      <c r="G316" s="7"/>
      <c r="H316" s="7"/>
      <c r="I316" s="7"/>
      <c r="J316" s="7"/>
      <c r="K316" s="7"/>
      <c r="L316" s="7"/>
      <c r="M316" s="6"/>
      <c r="N316" s="8"/>
      <c r="O316" s="8"/>
      <c r="P316" s="8"/>
      <c r="Q316" s="9" t="s">
        <v>284</v>
      </c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</row>
    <row r="317" spans="1:48" ht="30" customHeight="1">
      <c r="A317" s="5" t="s">
        <v>285</v>
      </c>
      <c r="B317" s="5" t="s">
        <v>286</v>
      </c>
      <c r="C317" s="5" t="s">
        <v>52</v>
      </c>
      <c r="D317" s="6">
        <v>1.5</v>
      </c>
      <c r="E317" s="7">
        <f>TRUNC([1]단가대비표!O35,0)</f>
        <v>0</v>
      </c>
      <c r="F317" s="7">
        <f>TRUNC(E317*D317, 0)</f>
        <v>0</v>
      </c>
      <c r="G317" s="7">
        <f>TRUNC([1]단가대비표!P35,0)</f>
        <v>0</v>
      </c>
      <c r="H317" s="7">
        <f>TRUNC(G317*D317, 0)</f>
        <v>0</v>
      </c>
      <c r="I317" s="7">
        <f>TRUNC([1]단가대비표!V35,0)</f>
        <v>0</v>
      </c>
      <c r="J317" s="7">
        <f>TRUNC(I317*D317, 0)</f>
        <v>0</v>
      </c>
      <c r="K317" s="7">
        <f t="shared" ref="K317:L319" si="14">TRUNC(E317+G317+I317, 0)</f>
        <v>0</v>
      </c>
      <c r="L317" s="7">
        <f t="shared" si="14"/>
        <v>0</v>
      </c>
      <c r="M317" s="5" t="s">
        <v>287</v>
      </c>
      <c r="N317" s="9" t="s">
        <v>288</v>
      </c>
      <c r="O317" s="9" t="s">
        <v>55</v>
      </c>
      <c r="P317" s="9" t="s">
        <v>55</v>
      </c>
      <c r="Q317" s="9" t="s">
        <v>284</v>
      </c>
      <c r="R317" s="9" t="s">
        <v>57</v>
      </c>
      <c r="S317" s="9" t="s">
        <v>57</v>
      </c>
      <c r="T317" s="9" t="s">
        <v>56</v>
      </c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9" t="s">
        <v>55</v>
      </c>
      <c r="AS317" s="9" t="s">
        <v>55</v>
      </c>
      <c r="AT317" s="8"/>
      <c r="AU317" s="9" t="s">
        <v>289</v>
      </c>
      <c r="AV317" s="8">
        <v>200</v>
      </c>
    </row>
    <row r="318" spans="1:48" ht="30" customHeight="1">
      <c r="A318" s="5" t="s">
        <v>290</v>
      </c>
      <c r="B318" s="5" t="s">
        <v>291</v>
      </c>
      <c r="C318" s="5" t="s">
        <v>147</v>
      </c>
      <c r="D318" s="6">
        <v>7.4</v>
      </c>
      <c r="E318" s="7">
        <f>TRUNC([1]일위대가목록!E31,0)</f>
        <v>0</v>
      </c>
      <c r="F318" s="7">
        <f>TRUNC(E318*D318, 0)</f>
        <v>0</v>
      </c>
      <c r="G318" s="7">
        <f>TRUNC([1]일위대가목록!F31,0)</f>
        <v>0</v>
      </c>
      <c r="H318" s="7">
        <f>TRUNC(G318*D318, 0)</f>
        <v>0</v>
      </c>
      <c r="I318" s="7">
        <f>TRUNC([1]일위대가목록!G31,0)</f>
        <v>0</v>
      </c>
      <c r="J318" s="7">
        <f>TRUNC(I318*D318, 0)</f>
        <v>0</v>
      </c>
      <c r="K318" s="7">
        <f t="shared" si="14"/>
        <v>0</v>
      </c>
      <c r="L318" s="7">
        <f t="shared" si="14"/>
        <v>0</v>
      </c>
      <c r="M318" s="5" t="s">
        <v>292</v>
      </c>
      <c r="N318" s="9" t="s">
        <v>293</v>
      </c>
      <c r="O318" s="9" t="s">
        <v>55</v>
      </c>
      <c r="P318" s="9" t="s">
        <v>55</v>
      </c>
      <c r="Q318" s="9" t="s">
        <v>284</v>
      </c>
      <c r="R318" s="9" t="s">
        <v>56</v>
      </c>
      <c r="S318" s="9" t="s">
        <v>57</v>
      </c>
      <c r="T318" s="9" t="s">
        <v>57</v>
      </c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9" t="s">
        <v>55</v>
      </c>
      <c r="AS318" s="9" t="s">
        <v>55</v>
      </c>
      <c r="AT318" s="8"/>
      <c r="AU318" s="9" t="s">
        <v>294</v>
      </c>
      <c r="AV318" s="8">
        <v>202</v>
      </c>
    </row>
    <row r="319" spans="1:48" ht="30" customHeight="1">
      <c r="A319" s="5" t="s">
        <v>295</v>
      </c>
      <c r="B319" s="5" t="s">
        <v>296</v>
      </c>
      <c r="C319" s="5" t="s">
        <v>147</v>
      </c>
      <c r="D319" s="6">
        <v>90.2</v>
      </c>
      <c r="E319" s="7">
        <f>TRUNC([1]일위대가목록!E32,0)</f>
        <v>0</v>
      </c>
      <c r="F319" s="7">
        <f>TRUNC(E319*D319, 0)</f>
        <v>0</v>
      </c>
      <c r="G319" s="7">
        <f>TRUNC([1]일위대가목록!F32,0)</f>
        <v>0</v>
      </c>
      <c r="H319" s="7">
        <f>TRUNC(G319*D319, 0)</f>
        <v>0</v>
      </c>
      <c r="I319" s="7">
        <f>TRUNC([1]일위대가목록!G32,0)</f>
        <v>0</v>
      </c>
      <c r="J319" s="7">
        <f>TRUNC(I319*D319, 0)</f>
        <v>0</v>
      </c>
      <c r="K319" s="7">
        <f t="shared" si="14"/>
        <v>0</v>
      </c>
      <c r="L319" s="7">
        <f t="shared" si="14"/>
        <v>0</v>
      </c>
      <c r="M319" s="5" t="s">
        <v>297</v>
      </c>
      <c r="N319" s="9" t="s">
        <v>298</v>
      </c>
      <c r="O319" s="9" t="s">
        <v>55</v>
      </c>
      <c r="P319" s="9" t="s">
        <v>55</v>
      </c>
      <c r="Q319" s="9" t="s">
        <v>284</v>
      </c>
      <c r="R319" s="9" t="s">
        <v>56</v>
      </c>
      <c r="S319" s="9" t="s">
        <v>57</v>
      </c>
      <c r="T319" s="9" t="s">
        <v>57</v>
      </c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9" t="s">
        <v>55</v>
      </c>
      <c r="AS319" s="9" t="s">
        <v>55</v>
      </c>
      <c r="AT319" s="8"/>
      <c r="AU319" s="9" t="s">
        <v>299</v>
      </c>
      <c r="AV319" s="8">
        <v>201</v>
      </c>
    </row>
    <row r="320" spans="1:48" ht="30" customHeight="1">
      <c r="A320" s="6"/>
      <c r="B320" s="6"/>
      <c r="C320" s="6"/>
      <c r="D320" s="6"/>
      <c r="E320" s="7"/>
      <c r="F320" s="7"/>
      <c r="G320" s="7"/>
      <c r="H320" s="7"/>
      <c r="I320" s="7"/>
      <c r="J320" s="7"/>
      <c r="K320" s="7"/>
      <c r="L320" s="7"/>
      <c r="M320" s="6"/>
      <c r="Q320" s="10" t="s">
        <v>284</v>
      </c>
    </row>
    <row r="321" spans="1:17" ht="30" customHeight="1">
      <c r="A321" s="6"/>
      <c r="B321" s="6"/>
      <c r="C321" s="6"/>
      <c r="D321" s="6"/>
      <c r="E321" s="7"/>
      <c r="F321" s="7"/>
      <c r="G321" s="7"/>
      <c r="H321" s="7"/>
      <c r="I321" s="7"/>
      <c r="J321" s="7"/>
      <c r="K321" s="7"/>
      <c r="L321" s="7"/>
      <c r="M321" s="6"/>
      <c r="Q321" s="10" t="s">
        <v>284</v>
      </c>
    </row>
    <row r="322" spans="1:17" ht="30" customHeight="1">
      <c r="A322" s="6"/>
      <c r="B322" s="6"/>
      <c r="C322" s="6"/>
      <c r="D322" s="6"/>
      <c r="E322" s="7"/>
      <c r="F322" s="7"/>
      <c r="G322" s="7"/>
      <c r="H322" s="7"/>
      <c r="I322" s="7"/>
      <c r="J322" s="7"/>
      <c r="K322" s="7"/>
      <c r="L322" s="7"/>
      <c r="M322" s="6"/>
      <c r="Q322" s="10" t="s">
        <v>284</v>
      </c>
    </row>
    <row r="323" spans="1:17" ht="30" customHeight="1">
      <c r="A323" s="6"/>
      <c r="B323" s="6"/>
      <c r="C323" s="6"/>
      <c r="D323" s="6"/>
      <c r="E323" s="7"/>
      <c r="F323" s="7"/>
      <c r="G323" s="7"/>
      <c r="H323" s="7"/>
      <c r="I323" s="7"/>
      <c r="J323" s="7"/>
      <c r="K323" s="7"/>
      <c r="L323" s="7"/>
      <c r="M323" s="6"/>
      <c r="Q323" s="10" t="s">
        <v>284</v>
      </c>
    </row>
    <row r="324" spans="1:17" ht="30" customHeight="1">
      <c r="A324" s="6"/>
      <c r="B324" s="6"/>
      <c r="C324" s="6"/>
      <c r="D324" s="6"/>
      <c r="E324" s="7"/>
      <c r="F324" s="7"/>
      <c r="G324" s="7"/>
      <c r="H324" s="7"/>
      <c r="I324" s="7"/>
      <c r="J324" s="7"/>
      <c r="K324" s="7"/>
      <c r="L324" s="7"/>
      <c r="M324" s="6"/>
      <c r="Q324" s="10" t="s">
        <v>284</v>
      </c>
    </row>
    <row r="325" spans="1:17" ht="30" customHeight="1">
      <c r="A325" s="6"/>
      <c r="B325" s="6"/>
      <c r="C325" s="6"/>
      <c r="D325" s="6"/>
      <c r="E325" s="7"/>
      <c r="F325" s="7"/>
      <c r="G325" s="7"/>
      <c r="H325" s="7"/>
      <c r="I325" s="7"/>
      <c r="J325" s="7"/>
      <c r="K325" s="7"/>
      <c r="L325" s="7"/>
      <c r="M325" s="6"/>
      <c r="Q325" s="10" t="s">
        <v>284</v>
      </c>
    </row>
    <row r="326" spans="1:17" ht="30" customHeight="1">
      <c r="A326" s="6"/>
      <c r="B326" s="6"/>
      <c r="C326" s="6"/>
      <c r="D326" s="6"/>
      <c r="E326" s="7"/>
      <c r="F326" s="7"/>
      <c r="G326" s="7"/>
      <c r="H326" s="7"/>
      <c r="I326" s="7"/>
      <c r="J326" s="7"/>
      <c r="K326" s="7"/>
      <c r="L326" s="7"/>
      <c r="M326" s="6"/>
      <c r="Q326" s="10" t="s">
        <v>284</v>
      </c>
    </row>
    <row r="327" spans="1:17" ht="30" customHeight="1">
      <c r="A327" s="6"/>
      <c r="B327" s="6"/>
      <c r="C327" s="6"/>
      <c r="D327" s="6"/>
      <c r="E327" s="7"/>
      <c r="F327" s="7"/>
      <c r="G327" s="7"/>
      <c r="H327" s="7"/>
      <c r="I327" s="7"/>
      <c r="J327" s="7"/>
      <c r="K327" s="7"/>
      <c r="L327" s="7"/>
      <c r="M327" s="6"/>
      <c r="Q327" s="10" t="s">
        <v>284</v>
      </c>
    </row>
    <row r="328" spans="1:17" ht="30" customHeight="1">
      <c r="A328" s="6"/>
      <c r="B328" s="6"/>
      <c r="C328" s="6"/>
      <c r="D328" s="6"/>
      <c r="E328" s="7"/>
      <c r="F328" s="7"/>
      <c r="G328" s="7"/>
      <c r="H328" s="7"/>
      <c r="I328" s="7"/>
      <c r="J328" s="7"/>
      <c r="K328" s="7"/>
      <c r="L328" s="7"/>
      <c r="M328" s="6"/>
      <c r="Q328" s="10" t="s">
        <v>284</v>
      </c>
    </row>
    <row r="329" spans="1:17" ht="30" customHeight="1">
      <c r="A329" s="6"/>
      <c r="B329" s="6"/>
      <c r="C329" s="6"/>
      <c r="D329" s="6"/>
      <c r="E329" s="7"/>
      <c r="F329" s="7"/>
      <c r="G329" s="7"/>
      <c r="H329" s="7"/>
      <c r="I329" s="7"/>
      <c r="J329" s="7"/>
      <c r="K329" s="7"/>
      <c r="L329" s="7"/>
      <c r="M329" s="6"/>
      <c r="Q329" s="10" t="s">
        <v>284</v>
      </c>
    </row>
    <row r="330" spans="1:17" ht="30" customHeight="1">
      <c r="A330" s="6"/>
      <c r="B330" s="6"/>
      <c r="C330" s="6"/>
      <c r="D330" s="6"/>
      <c r="E330" s="7"/>
      <c r="F330" s="7"/>
      <c r="G330" s="7"/>
      <c r="H330" s="7"/>
      <c r="I330" s="7"/>
      <c r="J330" s="7"/>
      <c r="K330" s="7"/>
      <c r="L330" s="7"/>
      <c r="M330" s="6"/>
      <c r="Q330" s="10" t="s">
        <v>284</v>
      </c>
    </row>
    <row r="331" spans="1:17" ht="30" customHeight="1">
      <c r="A331" s="6"/>
      <c r="B331" s="6"/>
      <c r="C331" s="6"/>
      <c r="D331" s="6"/>
      <c r="E331" s="7"/>
      <c r="F331" s="7"/>
      <c r="G331" s="7"/>
      <c r="H331" s="7"/>
      <c r="I331" s="7"/>
      <c r="J331" s="7"/>
      <c r="K331" s="7"/>
      <c r="L331" s="7"/>
      <c r="M331" s="6"/>
      <c r="Q331" s="10" t="s">
        <v>284</v>
      </c>
    </row>
    <row r="332" spans="1:17" ht="30" customHeight="1">
      <c r="A332" s="6"/>
      <c r="B332" s="6"/>
      <c r="C332" s="6"/>
      <c r="D332" s="6"/>
      <c r="E332" s="7"/>
      <c r="F332" s="7"/>
      <c r="G332" s="7"/>
      <c r="H332" s="7"/>
      <c r="I332" s="7"/>
      <c r="J332" s="7"/>
      <c r="K332" s="7"/>
      <c r="L332" s="7"/>
      <c r="M332" s="6"/>
      <c r="Q332" s="10" t="s">
        <v>284</v>
      </c>
    </row>
    <row r="333" spans="1:17" ht="30" customHeight="1">
      <c r="A333" s="6"/>
      <c r="B333" s="6"/>
      <c r="C333" s="6"/>
      <c r="D333" s="6"/>
      <c r="E333" s="7"/>
      <c r="F333" s="7"/>
      <c r="G333" s="7"/>
      <c r="H333" s="7"/>
      <c r="I333" s="7"/>
      <c r="J333" s="7"/>
      <c r="K333" s="7"/>
      <c r="L333" s="7"/>
      <c r="M333" s="6"/>
      <c r="Q333" s="10" t="s">
        <v>284</v>
      </c>
    </row>
    <row r="334" spans="1:17" ht="30" customHeight="1">
      <c r="A334" s="6"/>
      <c r="B334" s="6"/>
      <c r="C334" s="6"/>
      <c r="D334" s="6"/>
      <c r="E334" s="7"/>
      <c r="F334" s="7"/>
      <c r="G334" s="7"/>
      <c r="H334" s="7"/>
      <c r="I334" s="7"/>
      <c r="J334" s="7"/>
      <c r="K334" s="7"/>
      <c r="L334" s="7"/>
      <c r="M334" s="6"/>
      <c r="Q334" s="10" t="s">
        <v>284</v>
      </c>
    </row>
    <row r="335" spans="1:17" ht="30" customHeight="1">
      <c r="A335" s="6"/>
      <c r="B335" s="6"/>
      <c r="C335" s="6"/>
      <c r="D335" s="6"/>
      <c r="E335" s="7"/>
      <c r="F335" s="7"/>
      <c r="G335" s="7"/>
      <c r="H335" s="7"/>
      <c r="I335" s="7"/>
      <c r="J335" s="7"/>
      <c r="K335" s="7"/>
      <c r="L335" s="7"/>
      <c r="M335" s="6"/>
      <c r="Q335" s="10" t="s">
        <v>284</v>
      </c>
    </row>
    <row r="336" spans="1:17" ht="30" customHeight="1">
      <c r="A336" s="6"/>
      <c r="B336" s="6"/>
      <c r="C336" s="6"/>
      <c r="D336" s="6"/>
      <c r="E336" s="7"/>
      <c r="F336" s="7"/>
      <c r="G336" s="7"/>
      <c r="H336" s="7"/>
      <c r="I336" s="7"/>
      <c r="J336" s="7"/>
      <c r="K336" s="7"/>
      <c r="L336" s="7"/>
      <c r="M336" s="6"/>
      <c r="Q336" s="10" t="s">
        <v>284</v>
      </c>
    </row>
    <row r="337" spans="1:48" ht="30" customHeight="1">
      <c r="A337" s="6"/>
      <c r="B337" s="6"/>
      <c r="C337" s="6"/>
      <c r="D337" s="6"/>
      <c r="E337" s="7"/>
      <c r="F337" s="7"/>
      <c r="G337" s="7"/>
      <c r="H337" s="7"/>
      <c r="I337" s="7"/>
      <c r="J337" s="7"/>
      <c r="K337" s="7"/>
      <c r="L337" s="7"/>
      <c r="M337" s="6"/>
      <c r="Q337" s="10" t="s">
        <v>284</v>
      </c>
    </row>
    <row r="338" spans="1:48" ht="30" customHeight="1">
      <c r="A338" s="6"/>
      <c r="B338" s="6"/>
      <c r="C338" s="6"/>
      <c r="D338" s="6"/>
      <c r="E338" s="7"/>
      <c r="F338" s="7"/>
      <c r="G338" s="7"/>
      <c r="H338" s="7"/>
      <c r="I338" s="7"/>
      <c r="J338" s="7"/>
      <c r="K338" s="7"/>
      <c r="L338" s="7"/>
      <c r="M338" s="6"/>
      <c r="Q338" s="10" t="s">
        <v>284</v>
      </c>
    </row>
    <row r="339" spans="1:48" ht="30" customHeight="1">
      <c r="A339" s="5" t="s">
        <v>59</v>
      </c>
      <c r="B339" s="6"/>
      <c r="C339" s="6"/>
      <c r="D339" s="6"/>
      <c r="E339" s="7"/>
      <c r="F339" s="7">
        <f>SUMIF(Q317:Q338,"01010304",F317:F338)</f>
        <v>0</v>
      </c>
      <c r="G339" s="7"/>
      <c r="H339" s="7">
        <f>SUMIF(Q317:Q338,"01010304",H317:H338)</f>
        <v>0</v>
      </c>
      <c r="I339" s="7"/>
      <c r="J339" s="7">
        <f>SUMIF(Q317:Q338,"01010304",J317:J338)</f>
        <v>0</v>
      </c>
      <c r="K339" s="7"/>
      <c r="L339" s="7">
        <f>SUMIF(Q317:Q338,"01010304",L317:L338)</f>
        <v>0</v>
      </c>
      <c r="M339" s="6"/>
      <c r="N339" t="s">
        <v>60</v>
      </c>
    </row>
    <row r="340" spans="1:48" ht="30" customHeight="1">
      <c r="A340" s="5" t="s">
        <v>300</v>
      </c>
      <c r="B340" s="5" t="s">
        <v>232</v>
      </c>
      <c r="C340" s="6"/>
      <c r="D340" s="6"/>
      <c r="E340" s="7"/>
      <c r="F340" s="7"/>
      <c r="G340" s="7"/>
      <c r="H340" s="7"/>
      <c r="I340" s="7"/>
      <c r="J340" s="7"/>
      <c r="K340" s="7"/>
      <c r="L340" s="7"/>
      <c r="M340" s="6"/>
      <c r="N340" s="8"/>
      <c r="O340" s="8"/>
      <c r="P340" s="8"/>
      <c r="Q340" s="9" t="s">
        <v>301</v>
      </c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</row>
    <row r="341" spans="1:48" ht="30" customHeight="1">
      <c r="A341" s="5" t="s">
        <v>302</v>
      </c>
      <c r="B341" s="5" t="s">
        <v>303</v>
      </c>
      <c r="C341" s="5" t="s">
        <v>52</v>
      </c>
      <c r="D341" s="6">
        <v>230.4</v>
      </c>
      <c r="E341" s="7">
        <f>TRUNC([1]일위대가목록!E33,0)</f>
        <v>0</v>
      </c>
      <c r="F341" s="7">
        <f>TRUNC(E341*D341, 0)</f>
        <v>0</v>
      </c>
      <c r="G341" s="7">
        <f>TRUNC([1]일위대가목록!F33,0)</f>
        <v>0</v>
      </c>
      <c r="H341" s="7">
        <f>TRUNC(G341*D341, 0)</f>
        <v>0</v>
      </c>
      <c r="I341" s="7">
        <f>TRUNC([1]일위대가목록!G33,0)</f>
        <v>0</v>
      </c>
      <c r="J341" s="7">
        <f>TRUNC(I341*D341, 0)</f>
        <v>0</v>
      </c>
      <c r="K341" s="7">
        <f t="shared" ref="K341:L345" si="15">TRUNC(E341+G341+I341, 0)</f>
        <v>0</v>
      </c>
      <c r="L341" s="7">
        <f t="shared" si="15"/>
        <v>0</v>
      </c>
      <c r="M341" s="5" t="s">
        <v>304</v>
      </c>
      <c r="N341" s="9" t="s">
        <v>305</v>
      </c>
      <c r="O341" s="9" t="s">
        <v>55</v>
      </c>
      <c r="P341" s="9" t="s">
        <v>55</v>
      </c>
      <c r="Q341" s="9" t="s">
        <v>301</v>
      </c>
      <c r="R341" s="9" t="s">
        <v>56</v>
      </c>
      <c r="S341" s="9" t="s">
        <v>57</v>
      </c>
      <c r="T341" s="9" t="s">
        <v>57</v>
      </c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9" t="s">
        <v>55</v>
      </c>
      <c r="AS341" s="9" t="s">
        <v>55</v>
      </c>
      <c r="AT341" s="8"/>
      <c r="AU341" s="9" t="s">
        <v>306</v>
      </c>
      <c r="AV341" s="8">
        <v>203</v>
      </c>
    </row>
    <row r="342" spans="1:48" ht="30" customHeight="1">
      <c r="A342" s="5" t="s">
        <v>302</v>
      </c>
      <c r="B342" s="5" t="s">
        <v>307</v>
      </c>
      <c r="C342" s="5" t="s">
        <v>52</v>
      </c>
      <c r="D342" s="6">
        <v>51.8</v>
      </c>
      <c r="E342" s="7">
        <f>TRUNC([1]일위대가목록!E34,0)</f>
        <v>0</v>
      </c>
      <c r="F342" s="7">
        <f>TRUNC(E342*D342, 0)</f>
        <v>0</v>
      </c>
      <c r="G342" s="7">
        <f>TRUNC([1]일위대가목록!F34,0)</f>
        <v>0</v>
      </c>
      <c r="H342" s="7">
        <f>TRUNC(G342*D342, 0)</f>
        <v>0</v>
      </c>
      <c r="I342" s="7">
        <f>TRUNC([1]일위대가목록!G34,0)</f>
        <v>0</v>
      </c>
      <c r="J342" s="7">
        <f>TRUNC(I342*D342, 0)</f>
        <v>0</v>
      </c>
      <c r="K342" s="7">
        <f t="shared" si="15"/>
        <v>0</v>
      </c>
      <c r="L342" s="7">
        <f t="shared" si="15"/>
        <v>0</v>
      </c>
      <c r="M342" s="5" t="s">
        <v>308</v>
      </c>
      <c r="N342" s="9" t="s">
        <v>309</v>
      </c>
      <c r="O342" s="9" t="s">
        <v>55</v>
      </c>
      <c r="P342" s="9" t="s">
        <v>55</v>
      </c>
      <c r="Q342" s="9" t="s">
        <v>301</v>
      </c>
      <c r="R342" s="9" t="s">
        <v>56</v>
      </c>
      <c r="S342" s="9" t="s">
        <v>57</v>
      </c>
      <c r="T342" s="9" t="s">
        <v>57</v>
      </c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9" t="s">
        <v>55</v>
      </c>
      <c r="AS342" s="9" t="s">
        <v>55</v>
      </c>
      <c r="AT342" s="8"/>
      <c r="AU342" s="9" t="s">
        <v>310</v>
      </c>
      <c r="AV342" s="8">
        <v>204</v>
      </c>
    </row>
    <row r="343" spans="1:48" ht="30" customHeight="1">
      <c r="A343" s="5" t="s">
        <v>302</v>
      </c>
      <c r="B343" s="5" t="s">
        <v>311</v>
      </c>
      <c r="C343" s="5" t="s">
        <v>52</v>
      </c>
      <c r="D343" s="6">
        <v>94.6</v>
      </c>
      <c r="E343" s="7">
        <f>TRUNC([1]일위대가목록!E35,0)</f>
        <v>0</v>
      </c>
      <c r="F343" s="7">
        <f>TRUNC(E343*D343, 0)</f>
        <v>0</v>
      </c>
      <c r="G343" s="7">
        <f>TRUNC([1]일위대가목록!F35,0)</f>
        <v>0</v>
      </c>
      <c r="H343" s="7">
        <f>TRUNC(G343*D343, 0)</f>
        <v>0</v>
      </c>
      <c r="I343" s="7">
        <f>TRUNC([1]일위대가목록!G35,0)</f>
        <v>0</v>
      </c>
      <c r="J343" s="7">
        <f>TRUNC(I343*D343, 0)</f>
        <v>0</v>
      </c>
      <c r="K343" s="7">
        <f t="shared" si="15"/>
        <v>0</v>
      </c>
      <c r="L343" s="7">
        <f t="shared" si="15"/>
        <v>0</v>
      </c>
      <c r="M343" s="5" t="s">
        <v>312</v>
      </c>
      <c r="N343" s="9" t="s">
        <v>313</v>
      </c>
      <c r="O343" s="9" t="s">
        <v>55</v>
      </c>
      <c r="P343" s="9" t="s">
        <v>55</v>
      </c>
      <c r="Q343" s="9" t="s">
        <v>301</v>
      </c>
      <c r="R343" s="9" t="s">
        <v>56</v>
      </c>
      <c r="S343" s="9" t="s">
        <v>57</v>
      </c>
      <c r="T343" s="9" t="s">
        <v>57</v>
      </c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9" t="s">
        <v>55</v>
      </c>
      <c r="AS343" s="9" t="s">
        <v>55</v>
      </c>
      <c r="AT343" s="8"/>
      <c r="AU343" s="9" t="s">
        <v>314</v>
      </c>
      <c r="AV343" s="8">
        <v>205</v>
      </c>
    </row>
    <row r="344" spans="1:48" ht="30" customHeight="1">
      <c r="A344" s="5" t="s">
        <v>315</v>
      </c>
      <c r="B344" s="5" t="s">
        <v>316</v>
      </c>
      <c r="C344" s="5" t="s">
        <v>52</v>
      </c>
      <c r="D344" s="6">
        <v>30.4</v>
      </c>
      <c r="E344" s="7">
        <f>TRUNC([1]일위대가목록!E36,0)</f>
        <v>0</v>
      </c>
      <c r="F344" s="7">
        <f>TRUNC(E344*D344, 0)</f>
        <v>0</v>
      </c>
      <c r="G344" s="7">
        <f>TRUNC([1]일위대가목록!F36,0)</f>
        <v>0</v>
      </c>
      <c r="H344" s="7">
        <f>TRUNC(G344*D344, 0)</f>
        <v>0</v>
      </c>
      <c r="I344" s="7">
        <f>TRUNC([1]일위대가목록!G36,0)</f>
        <v>0</v>
      </c>
      <c r="J344" s="7">
        <f>TRUNC(I344*D344, 0)</f>
        <v>0</v>
      </c>
      <c r="K344" s="7">
        <f t="shared" si="15"/>
        <v>0</v>
      </c>
      <c r="L344" s="7">
        <f t="shared" si="15"/>
        <v>0</v>
      </c>
      <c r="M344" s="5" t="s">
        <v>317</v>
      </c>
      <c r="N344" s="9" t="s">
        <v>318</v>
      </c>
      <c r="O344" s="9" t="s">
        <v>55</v>
      </c>
      <c r="P344" s="9" t="s">
        <v>55</v>
      </c>
      <c r="Q344" s="9" t="s">
        <v>301</v>
      </c>
      <c r="R344" s="9" t="s">
        <v>56</v>
      </c>
      <c r="S344" s="9" t="s">
        <v>57</v>
      </c>
      <c r="T344" s="9" t="s">
        <v>57</v>
      </c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9" t="s">
        <v>55</v>
      </c>
      <c r="AS344" s="9" t="s">
        <v>55</v>
      </c>
      <c r="AT344" s="8"/>
      <c r="AU344" s="9" t="s">
        <v>319</v>
      </c>
      <c r="AV344" s="8">
        <v>206</v>
      </c>
    </row>
    <row r="345" spans="1:48" ht="30" customHeight="1">
      <c r="A345" s="5" t="s">
        <v>320</v>
      </c>
      <c r="B345" s="5" t="s">
        <v>321</v>
      </c>
      <c r="C345" s="5" t="s">
        <v>52</v>
      </c>
      <c r="D345" s="6">
        <v>407.2</v>
      </c>
      <c r="E345" s="7">
        <f>TRUNC([1]일위대가목록!E37,0)</f>
        <v>0</v>
      </c>
      <c r="F345" s="7">
        <f>TRUNC(E345*D345, 0)</f>
        <v>0</v>
      </c>
      <c r="G345" s="7">
        <f>TRUNC([1]일위대가목록!F37,0)</f>
        <v>0</v>
      </c>
      <c r="H345" s="7">
        <f>TRUNC(G345*D345, 0)</f>
        <v>0</v>
      </c>
      <c r="I345" s="7">
        <f>TRUNC([1]일위대가목록!G37,0)</f>
        <v>0</v>
      </c>
      <c r="J345" s="7">
        <f>TRUNC(I345*D345, 0)</f>
        <v>0</v>
      </c>
      <c r="K345" s="7">
        <f t="shared" si="15"/>
        <v>0</v>
      </c>
      <c r="L345" s="7">
        <f t="shared" si="15"/>
        <v>0</v>
      </c>
      <c r="M345" s="5" t="s">
        <v>322</v>
      </c>
      <c r="N345" s="9" t="s">
        <v>323</v>
      </c>
      <c r="O345" s="9" t="s">
        <v>55</v>
      </c>
      <c r="P345" s="9" t="s">
        <v>55</v>
      </c>
      <c r="Q345" s="9" t="s">
        <v>301</v>
      </c>
      <c r="R345" s="9" t="s">
        <v>56</v>
      </c>
      <c r="S345" s="9" t="s">
        <v>57</v>
      </c>
      <c r="T345" s="9" t="s">
        <v>57</v>
      </c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9" t="s">
        <v>55</v>
      </c>
      <c r="AS345" s="9" t="s">
        <v>55</v>
      </c>
      <c r="AT345" s="8"/>
      <c r="AU345" s="9" t="s">
        <v>324</v>
      </c>
      <c r="AV345" s="8">
        <v>223</v>
      </c>
    </row>
    <row r="346" spans="1:48" ht="30" customHeight="1">
      <c r="A346" s="6"/>
      <c r="B346" s="6"/>
      <c r="C346" s="6"/>
      <c r="D346" s="6"/>
      <c r="E346" s="7"/>
      <c r="F346" s="7"/>
      <c r="G346" s="7"/>
      <c r="H346" s="7"/>
      <c r="I346" s="7"/>
      <c r="J346" s="7"/>
      <c r="K346" s="7"/>
      <c r="L346" s="7"/>
      <c r="M346" s="6"/>
      <c r="Q346" s="10" t="s">
        <v>301</v>
      </c>
    </row>
    <row r="347" spans="1:48" ht="30" customHeight="1">
      <c r="A347" s="6"/>
      <c r="B347" s="6"/>
      <c r="C347" s="6"/>
      <c r="D347" s="6"/>
      <c r="E347" s="7"/>
      <c r="F347" s="7"/>
      <c r="G347" s="7"/>
      <c r="H347" s="7"/>
      <c r="I347" s="7"/>
      <c r="J347" s="7"/>
      <c r="K347" s="7"/>
      <c r="L347" s="7"/>
      <c r="M347" s="6"/>
      <c r="Q347" s="10" t="s">
        <v>301</v>
      </c>
    </row>
    <row r="348" spans="1:48" ht="30" customHeight="1">
      <c r="A348" s="6"/>
      <c r="B348" s="6"/>
      <c r="C348" s="6"/>
      <c r="D348" s="6"/>
      <c r="E348" s="7"/>
      <c r="F348" s="7"/>
      <c r="G348" s="7"/>
      <c r="H348" s="7"/>
      <c r="I348" s="7"/>
      <c r="J348" s="7"/>
      <c r="K348" s="7"/>
      <c r="L348" s="7"/>
      <c r="M348" s="6"/>
      <c r="Q348" s="10" t="s">
        <v>301</v>
      </c>
    </row>
    <row r="349" spans="1:48" ht="30" customHeight="1">
      <c r="A349" s="6"/>
      <c r="B349" s="6"/>
      <c r="C349" s="6"/>
      <c r="D349" s="6"/>
      <c r="E349" s="7"/>
      <c r="F349" s="7"/>
      <c r="G349" s="7"/>
      <c r="H349" s="7"/>
      <c r="I349" s="7"/>
      <c r="J349" s="7"/>
      <c r="K349" s="7"/>
      <c r="L349" s="7"/>
      <c r="M349" s="6"/>
      <c r="Q349" s="10" t="s">
        <v>301</v>
      </c>
    </row>
    <row r="350" spans="1:48" ht="30" customHeight="1">
      <c r="A350" s="6"/>
      <c r="B350" s="6"/>
      <c r="C350" s="6"/>
      <c r="D350" s="6"/>
      <c r="E350" s="7"/>
      <c r="F350" s="7"/>
      <c r="G350" s="7"/>
      <c r="H350" s="7"/>
      <c r="I350" s="7"/>
      <c r="J350" s="7"/>
      <c r="K350" s="7"/>
      <c r="L350" s="7"/>
      <c r="M350" s="6"/>
      <c r="Q350" s="10" t="s">
        <v>301</v>
      </c>
    </row>
    <row r="351" spans="1:48" ht="30" customHeight="1">
      <c r="A351" s="6"/>
      <c r="B351" s="6"/>
      <c r="C351" s="6"/>
      <c r="D351" s="6"/>
      <c r="E351" s="7"/>
      <c r="F351" s="7"/>
      <c r="G351" s="7"/>
      <c r="H351" s="7"/>
      <c r="I351" s="7"/>
      <c r="J351" s="7"/>
      <c r="K351" s="7"/>
      <c r="L351" s="7"/>
      <c r="M351" s="6"/>
      <c r="Q351" s="10" t="s">
        <v>301</v>
      </c>
    </row>
    <row r="352" spans="1:48" ht="30" customHeight="1">
      <c r="A352" s="6"/>
      <c r="B352" s="6"/>
      <c r="C352" s="6"/>
      <c r="D352" s="6"/>
      <c r="E352" s="7"/>
      <c r="F352" s="7"/>
      <c r="G352" s="7"/>
      <c r="H352" s="7"/>
      <c r="I352" s="7"/>
      <c r="J352" s="7"/>
      <c r="K352" s="7"/>
      <c r="L352" s="7"/>
      <c r="M352" s="6"/>
      <c r="Q352" s="10" t="s">
        <v>301</v>
      </c>
    </row>
    <row r="353" spans="1:48" ht="30" customHeight="1">
      <c r="A353" s="6"/>
      <c r="B353" s="6"/>
      <c r="C353" s="6"/>
      <c r="D353" s="6"/>
      <c r="E353" s="7"/>
      <c r="F353" s="7"/>
      <c r="G353" s="7"/>
      <c r="H353" s="7"/>
      <c r="I353" s="7"/>
      <c r="J353" s="7"/>
      <c r="K353" s="7"/>
      <c r="L353" s="7"/>
      <c r="M353" s="6"/>
      <c r="Q353" s="10" t="s">
        <v>301</v>
      </c>
    </row>
    <row r="354" spans="1:48" ht="30" customHeight="1">
      <c r="A354" s="6"/>
      <c r="B354" s="6"/>
      <c r="C354" s="6"/>
      <c r="D354" s="6"/>
      <c r="E354" s="7"/>
      <c r="F354" s="7"/>
      <c r="G354" s="7"/>
      <c r="H354" s="7"/>
      <c r="I354" s="7"/>
      <c r="J354" s="7"/>
      <c r="K354" s="7"/>
      <c r="L354" s="7"/>
      <c r="M354" s="6"/>
      <c r="Q354" s="10" t="s">
        <v>301</v>
      </c>
    </row>
    <row r="355" spans="1:48" ht="30" customHeight="1">
      <c r="A355" s="6"/>
      <c r="B355" s="6"/>
      <c r="C355" s="6"/>
      <c r="D355" s="6"/>
      <c r="E355" s="7"/>
      <c r="F355" s="7"/>
      <c r="G355" s="7"/>
      <c r="H355" s="7"/>
      <c r="I355" s="7"/>
      <c r="J355" s="7"/>
      <c r="K355" s="7"/>
      <c r="L355" s="7"/>
      <c r="M355" s="6"/>
      <c r="Q355" s="10" t="s">
        <v>301</v>
      </c>
    </row>
    <row r="356" spans="1:48" ht="30" customHeight="1">
      <c r="A356" s="6"/>
      <c r="B356" s="6"/>
      <c r="C356" s="6"/>
      <c r="D356" s="6"/>
      <c r="E356" s="7"/>
      <c r="F356" s="7"/>
      <c r="G356" s="7"/>
      <c r="H356" s="7"/>
      <c r="I356" s="7"/>
      <c r="J356" s="7"/>
      <c r="K356" s="7"/>
      <c r="L356" s="7"/>
      <c r="M356" s="6"/>
      <c r="Q356" s="10" t="s">
        <v>301</v>
      </c>
    </row>
    <row r="357" spans="1:48" ht="30" customHeight="1">
      <c r="A357" s="6"/>
      <c r="B357" s="6"/>
      <c r="C357" s="6"/>
      <c r="D357" s="6"/>
      <c r="E357" s="7"/>
      <c r="F357" s="7"/>
      <c r="G357" s="7"/>
      <c r="H357" s="7"/>
      <c r="I357" s="7"/>
      <c r="J357" s="7"/>
      <c r="K357" s="7"/>
      <c r="L357" s="7"/>
      <c r="M357" s="6"/>
      <c r="Q357" s="10" t="s">
        <v>301</v>
      </c>
    </row>
    <row r="358" spans="1:48" ht="30" customHeight="1">
      <c r="A358" s="6"/>
      <c r="B358" s="6"/>
      <c r="C358" s="6"/>
      <c r="D358" s="6"/>
      <c r="E358" s="7"/>
      <c r="F358" s="7"/>
      <c r="G358" s="7"/>
      <c r="H358" s="7"/>
      <c r="I358" s="7"/>
      <c r="J358" s="7"/>
      <c r="K358" s="7"/>
      <c r="L358" s="7"/>
      <c r="M358" s="6"/>
      <c r="Q358" s="10" t="s">
        <v>301</v>
      </c>
    </row>
    <row r="359" spans="1:48" ht="30" customHeight="1">
      <c r="A359" s="6"/>
      <c r="B359" s="6"/>
      <c r="C359" s="6"/>
      <c r="D359" s="6"/>
      <c r="E359" s="7"/>
      <c r="F359" s="7"/>
      <c r="G359" s="7"/>
      <c r="H359" s="7"/>
      <c r="I359" s="7"/>
      <c r="J359" s="7"/>
      <c r="K359" s="7"/>
      <c r="L359" s="7"/>
      <c r="M359" s="6"/>
      <c r="Q359" s="10" t="s">
        <v>301</v>
      </c>
    </row>
    <row r="360" spans="1:48" ht="30" customHeight="1">
      <c r="A360" s="6"/>
      <c r="B360" s="6"/>
      <c r="C360" s="6"/>
      <c r="D360" s="6"/>
      <c r="E360" s="7"/>
      <c r="F360" s="7"/>
      <c r="G360" s="7"/>
      <c r="H360" s="7"/>
      <c r="I360" s="7"/>
      <c r="J360" s="7"/>
      <c r="K360" s="7"/>
      <c r="L360" s="7"/>
      <c r="M360" s="6"/>
      <c r="Q360" s="10" t="s">
        <v>301</v>
      </c>
    </row>
    <row r="361" spans="1:48" ht="30" customHeight="1">
      <c r="A361" s="6"/>
      <c r="B361" s="6"/>
      <c r="C361" s="6"/>
      <c r="D361" s="6"/>
      <c r="E361" s="7"/>
      <c r="F361" s="7"/>
      <c r="G361" s="7"/>
      <c r="H361" s="7"/>
      <c r="I361" s="7"/>
      <c r="J361" s="7"/>
      <c r="K361" s="7"/>
      <c r="L361" s="7"/>
      <c r="M361" s="6"/>
      <c r="Q361" s="10" t="s">
        <v>301</v>
      </c>
    </row>
    <row r="362" spans="1:48" ht="30" customHeight="1">
      <c r="A362" s="6"/>
      <c r="B362" s="6"/>
      <c r="C362" s="6"/>
      <c r="D362" s="6"/>
      <c r="E362" s="7"/>
      <c r="F362" s="7"/>
      <c r="G362" s="7"/>
      <c r="H362" s="7"/>
      <c r="I362" s="7"/>
      <c r="J362" s="7"/>
      <c r="K362" s="7"/>
      <c r="L362" s="7"/>
      <c r="M362" s="6"/>
      <c r="Q362" s="10" t="s">
        <v>301</v>
      </c>
    </row>
    <row r="363" spans="1:48" ht="30" customHeight="1">
      <c r="A363" s="5" t="s">
        <v>59</v>
      </c>
      <c r="B363" s="6"/>
      <c r="C363" s="6"/>
      <c r="D363" s="6"/>
      <c r="E363" s="7"/>
      <c r="F363" s="7">
        <f>SUMIF(Q341:Q362,"01010305",F341:F362)</f>
        <v>0</v>
      </c>
      <c r="G363" s="7"/>
      <c r="H363" s="7">
        <f>SUMIF(Q341:Q362,"01010305",H341:H362)</f>
        <v>0</v>
      </c>
      <c r="I363" s="7"/>
      <c r="J363" s="7">
        <f>SUMIF(Q341:Q362,"01010305",J341:J362)</f>
        <v>0</v>
      </c>
      <c r="K363" s="7"/>
      <c r="L363" s="7">
        <f>SUMIF(Q341:Q362,"01010305",L341:L362)</f>
        <v>0</v>
      </c>
      <c r="M363" s="6"/>
      <c r="N363" t="s">
        <v>60</v>
      </c>
    </row>
    <row r="364" spans="1:48" ht="30" customHeight="1">
      <c r="A364" s="5" t="s">
        <v>325</v>
      </c>
      <c r="B364" s="5" t="s">
        <v>232</v>
      </c>
      <c r="C364" s="6"/>
      <c r="D364" s="6"/>
      <c r="E364" s="7"/>
      <c r="F364" s="7"/>
      <c r="G364" s="7"/>
      <c r="H364" s="7"/>
      <c r="I364" s="7"/>
      <c r="J364" s="7"/>
      <c r="K364" s="7"/>
      <c r="L364" s="7"/>
      <c r="M364" s="6"/>
      <c r="N364" s="8"/>
      <c r="O364" s="8"/>
      <c r="P364" s="8"/>
      <c r="Q364" s="9" t="s">
        <v>326</v>
      </c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</row>
    <row r="365" spans="1:48" ht="30" customHeight="1">
      <c r="A365" s="5" t="s">
        <v>327</v>
      </c>
      <c r="B365" s="5" t="s">
        <v>328</v>
      </c>
      <c r="C365" s="5" t="s">
        <v>52</v>
      </c>
      <c r="D365" s="6">
        <v>3.1</v>
      </c>
      <c r="E365" s="7">
        <f>TRUNC([1]일위대가목록!E38,0)</f>
        <v>0</v>
      </c>
      <c r="F365" s="7">
        <f t="shared" ref="F365:F371" si="16">TRUNC(E365*D365, 0)</f>
        <v>0</v>
      </c>
      <c r="G365" s="7">
        <f>TRUNC([1]일위대가목록!F38,0)</f>
        <v>0</v>
      </c>
      <c r="H365" s="7">
        <f t="shared" ref="H365:H371" si="17">TRUNC(G365*D365, 0)</f>
        <v>0</v>
      </c>
      <c r="I365" s="7">
        <f>TRUNC([1]일위대가목록!G38,0)</f>
        <v>0</v>
      </c>
      <c r="J365" s="7">
        <f t="shared" ref="J365:J371" si="18">TRUNC(I365*D365, 0)</f>
        <v>0</v>
      </c>
      <c r="K365" s="7">
        <f t="shared" ref="K365:L371" si="19">TRUNC(E365+G365+I365, 0)</f>
        <v>0</v>
      </c>
      <c r="L365" s="7">
        <f t="shared" si="19"/>
        <v>0</v>
      </c>
      <c r="M365" s="5" t="s">
        <v>329</v>
      </c>
      <c r="N365" s="9" t="s">
        <v>330</v>
      </c>
      <c r="O365" s="9" t="s">
        <v>55</v>
      </c>
      <c r="P365" s="9" t="s">
        <v>55</v>
      </c>
      <c r="Q365" s="9" t="s">
        <v>326</v>
      </c>
      <c r="R365" s="9" t="s">
        <v>56</v>
      </c>
      <c r="S365" s="9" t="s">
        <v>57</v>
      </c>
      <c r="T365" s="9" t="s">
        <v>57</v>
      </c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9" t="s">
        <v>55</v>
      </c>
      <c r="AS365" s="9" t="s">
        <v>55</v>
      </c>
      <c r="AT365" s="8"/>
      <c r="AU365" s="9" t="s">
        <v>331</v>
      </c>
      <c r="AV365" s="8">
        <v>208</v>
      </c>
    </row>
    <row r="366" spans="1:48" ht="30" customHeight="1">
      <c r="A366" s="5" t="s">
        <v>332</v>
      </c>
      <c r="B366" s="5" t="s">
        <v>328</v>
      </c>
      <c r="C366" s="5" t="s">
        <v>52</v>
      </c>
      <c r="D366" s="6">
        <v>3.8</v>
      </c>
      <c r="E366" s="7">
        <f>TRUNC([1]일위대가목록!E39,0)</f>
        <v>0</v>
      </c>
      <c r="F366" s="7">
        <f t="shared" si="16"/>
        <v>0</v>
      </c>
      <c r="G366" s="7">
        <f>TRUNC([1]일위대가목록!F39,0)</f>
        <v>0</v>
      </c>
      <c r="H366" s="7">
        <f t="shared" si="17"/>
        <v>0</v>
      </c>
      <c r="I366" s="7">
        <f>TRUNC([1]일위대가목록!G39,0)</f>
        <v>0</v>
      </c>
      <c r="J366" s="7">
        <f t="shared" si="18"/>
        <v>0</v>
      </c>
      <c r="K366" s="7">
        <f t="shared" si="19"/>
        <v>0</v>
      </c>
      <c r="L366" s="7">
        <f t="shared" si="19"/>
        <v>0</v>
      </c>
      <c r="M366" s="5" t="s">
        <v>333</v>
      </c>
      <c r="N366" s="9" t="s">
        <v>334</v>
      </c>
      <c r="O366" s="9" t="s">
        <v>55</v>
      </c>
      <c r="P366" s="9" t="s">
        <v>55</v>
      </c>
      <c r="Q366" s="9" t="s">
        <v>326</v>
      </c>
      <c r="R366" s="9" t="s">
        <v>56</v>
      </c>
      <c r="S366" s="9" t="s">
        <v>57</v>
      </c>
      <c r="T366" s="9" t="s">
        <v>57</v>
      </c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9" t="s">
        <v>55</v>
      </c>
      <c r="AS366" s="9" t="s">
        <v>55</v>
      </c>
      <c r="AT366" s="8"/>
      <c r="AU366" s="9" t="s">
        <v>335</v>
      </c>
      <c r="AV366" s="8">
        <v>209</v>
      </c>
    </row>
    <row r="367" spans="1:48" ht="30" customHeight="1">
      <c r="A367" s="5" t="s">
        <v>336</v>
      </c>
      <c r="B367" s="5" t="s">
        <v>337</v>
      </c>
      <c r="C367" s="5" t="s">
        <v>52</v>
      </c>
      <c r="D367" s="6">
        <v>166</v>
      </c>
      <c r="E367" s="7">
        <f>TRUNC([1]일위대가목록!E40,0)</f>
        <v>0</v>
      </c>
      <c r="F367" s="7">
        <f t="shared" si="16"/>
        <v>0</v>
      </c>
      <c r="G367" s="7">
        <f>TRUNC([1]일위대가목록!F40,0)</f>
        <v>0</v>
      </c>
      <c r="H367" s="7">
        <f t="shared" si="17"/>
        <v>0</v>
      </c>
      <c r="I367" s="7">
        <f>TRUNC([1]일위대가목록!G40,0)</f>
        <v>0</v>
      </c>
      <c r="J367" s="7">
        <f t="shared" si="18"/>
        <v>0</v>
      </c>
      <c r="K367" s="7">
        <f t="shared" si="19"/>
        <v>0</v>
      </c>
      <c r="L367" s="7">
        <f t="shared" si="19"/>
        <v>0</v>
      </c>
      <c r="M367" s="5" t="s">
        <v>338</v>
      </c>
      <c r="N367" s="9" t="s">
        <v>339</v>
      </c>
      <c r="O367" s="9" t="s">
        <v>55</v>
      </c>
      <c r="P367" s="9" t="s">
        <v>55</v>
      </c>
      <c r="Q367" s="9" t="s">
        <v>326</v>
      </c>
      <c r="R367" s="9" t="s">
        <v>56</v>
      </c>
      <c r="S367" s="9" t="s">
        <v>57</v>
      </c>
      <c r="T367" s="9" t="s">
        <v>57</v>
      </c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9" t="s">
        <v>55</v>
      </c>
      <c r="AS367" s="9" t="s">
        <v>55</v>
      </c>
      <c r="AT367" s="8"/>
      <c r="AU367" s="9" t="s">
        <v>340</v>
      </c>
      <c r="AV367" s="8">
        <v>210</v>
      </c>
    </row>
    <row r="368" spans="1:48" ht="30" customHeight="1">
      <c r="A368" s="5" t="s">
        <v>341</v>
      </c>
      <c r="B368" s="5" t="s">
        <v>342</v>
      </c>
      <c r="C368" s="5" t="s">
        <v>52</v>
      </c>
      <c r="D368" s="6">
        <v>166</v>
      </c>
      <c r="E368" s="7">
        <f>TRUNC([1]일위대가목록!E41,0)</f>
        <v>0</v>
      </c>
      <c r="F368" s="7">
        <f t="shared" si="16"/>
        <v>0</v>
      </c>
      <c r="G368" s="7">
        <f>TRUNC([1]일위대가목록!F41,0)</f>
        <v>0</v>
      </c>
      <c r="H368" s="7">
        <f t="shared" si="17"/>
        <v>0</v>
      </c>
      <c r="I368" s="7">
        <f>TRUNC([1]일위대가목록!G41,0)</f>
        <v>0</v>
      </c>
      <c r="J368" s="7">
        <f t="shared" si="18"/>
        <v>0</v>
      </c>
      <c r="K368" s="7">
        <f t="shared" si="19"/>
        <v>0</v>
      </c>
      <c r="L368" s="7">
        <f t="shared" si="19"/>
        <v>0</v>
      </c>
      <c r="M368" s="5" t="s">
        <v>343</v>
      </c>
      <c r="N368" s="9" t="s">
        <v>344</v>
      </c>
      <c r="O368" s="9" t="s">
        <v>55</v>
      </c>
      <c r="P368" s="9" t="s">
        <v>55</v>
      </c>
      <c r="Q368" s="9" t="s">
        <v>326</v>
      </c>
      <c r="R368" s="9" t="s">
        <v>56</v>
      </c>
      <c r="S368" s="9" t="s">
        <v>57</v>
      </c>
      <c r="T368" s="9" t="s">
        <v>57</v>
      </c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9" t="s">
        <v>55</v>
      </c>
      <c r="AS368" s="9" t="s">
        <v>55</v>
      </c>
      <c r="AT368" s="8"/>
      <c r="AU368" s="9" t="s">
        <v>345</v>
      </c>
      <c r="AV368" s="8">
        <v>211</v>
      </c>
    </row>
    <row r="369" spans="1:48" ht="30" customHeight="1">
      <c r="A369" s="5" t="s">
        <v>346</v>
      </c>
      <c r="B369" s="5" t="s">
        <v>347</v>
      </c>
      <c r="C369" s="5" t="s">
        <v>52</v>
      </c>
      <c r="D369" s="6">
        <v>1.5</v>
      </c>
      <c r="E369" s="7">
        <f>TRUNC([1]일위대가목록!E42,0)</f>
        <v>0</v>
      </c>
      <c r="F369" s="7">
        <f t="shared" si="16"/>
        <v>0</v>
      </c>
      <c r="G369" s="7">
        <f>TRUNC([1]일위대가목록!F42,0)</f>
        <v>0</v>
      </c>
      <c r="H369" s="7">
        <f t="shared" si="17"/>
        <v>0</v>
      </c>
      <c r="I369" s="7">
        <f>TRUNC([1]일위대가목록!G42,0)</f>
        <v>0</v>
      </c>
      <c r="J369" s="7">
        <f t="shared" si="18"/>
        <v>0</v>
      </c>
      <c r="K369" s="7">
        <f t="shared" si="19"/>
        <v>0</v>
      </c>
      <c r="L369" s="7">
        <f t="shared" si="19"/>
        <v>0</v>
      </c>
      <c r="M369" s="5" t="s">
        <v>348</v>
      </c>
      <c r="N369" s="9" t="s">
        <v>349</v>
      </c>
      <c r="O369" s="9" t="s">
        <v>55</v>
      </c>
      <c r="P369" s="9" t="s">
        <v>55</v>
      </c>
      <c r="Q369" s="9" t="s">
        <v>326</v>
      </c>
      <c r="R369" s="9" t="s">
        <v>56</v>
      </c>
      <c r="S369" s="9" t="s">
        <v>57</v>
      </c>
      <c r="T369" s="9" t="s">
        <v>57</v>
      </c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9" t="s">
        <v>55</v>
      </c>
      <c r="AS369" s="9" t="s">
        <v>55</v>
      </c>
      <c r="AT369" s="8"/>
      <c r="AU369" s="9" t="s">
        <v>350</v>
      </c>
      <c r="AV369" s="8">
        <v>212</v>
      </c>
    </row>
    <row r="370" spans="1:48" ht="30" customHeight="1">
      <c r="A370" s="5" t="s">
        <v>164</v>
      </c>
      <c r="B370" s="5" t="s">
        <v>165</v>
      </c>
      <c r="C370" s="5" t="s">
        <v>87</v>
      </c>
      <c r="D370" s="6">
        <v>13.4</v>
      </c>
      <c r="E370" s="7">
        <f>TRUNC([1]단가산출목록!E4,0)</f>
        <v>0</v>
      </c>
      <c r="F370" s="7">
        <f t="shared" si="16"/>
        <v>0</v>
      </c>
      <c r="G370" s="7">
        <f>TRUNC([1]단가산출목록!F4,0)</f>
        <v>0</v>
      </c>
      <c r="H370" s="7">
        <f t="shared" si="17"/>
        <v>0</v>
      </c>
      <c r="I370" s="7">
        <f>TRUNC([1]단가산출목록!G4,0)</f>
        <v>0</v>
      </c>
      <c r="J370" s="7">
        <f t="shared" si="18"/>
        <v>0</v>
      </c>
      <c r="K370" s="7">
        <f t="shared" si="19"/>
        <v>0</v>
      </c>
      <c r="L370" s="7">
        <f t="shared" si="19"/>
        <v>0</v>
      </c>
      <c r="M370" s="5" t="s">
        <v>166</v>
      </c>
      <c r="N370" s="9" t="s">
        <v>167</v>
      </c>
      <c r="O370" s="9" t="s">
        <v>55</v>
      </c>
      <c r="P370" s="9" t="s">
        <v>55</v>
      </c>
      <c r="Q370" s="9" t="s">
        <v>326</v>
      </c>
      <c r="R370" s="9" t="s">
        <v>57</v>
      </c>
      <c r="S370" s="9" t="s">
        <v>56</v>
      </c>
      <c r="T370" s="9" t="s">
        <v>57</v>
      </c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9" t="s">
        <v>55</v>
      </c>
      <c r="AS370" s="9" t="s">
        <v>55</v>
      </c>
      <c r="AT370" s="8"/>
      <c r="AU370" s="9" t="s">
        <v>351</v>
      </c>
      <c r="AV370" s="8">
        <v>215</v>
      </c>
    </row>
    <row r="371" spans="1:48" ht="30" customHeight="1">
      <c r="A371" s="5" t="s">
        <v>169</v>
      </c>
      <c r="B371" s="5" t="s">
        <v>170</v>
      </c>
      <c r="C371" s="5" t="s">
        <v>65</v>
      </c>
      <c r="D371" s="6">
        <v>10.3</v>
      </c>
      <c r="E371" s="7">
        <f>TRUNC([1]단가산출목록!E5,0)</f>
        <v>0</v>
      </c>
      <c r="F371" s="7">
        <f t="shared" si="16"/>
        <v>0</v>
      </c>
      <c r="G371" s="7">
        <f>TRUNC([1]단가산출목록!F5,0)</f>
        <v>0</v>
      </c>
      <c r="H371" s="7">
        <f t="shared" si="17"/>
        <v>0</v>
      </c>
      <c r="I371" s="7">
        <f>TRUNC([1]단가산출목록!G5,0)</f>
        <v>0</v>
      </c>
      <c r="J371" s="7">
        <f t="shared" si="18"/>
        <v>0</v>
      </c>
      <c r="K371" s="7">
        <f t="shared" si="19"/>
        <v>0</v>
      </c>
      <c r="L371" s="7">
        <f t="shared" si="19"/>
        <v>0</v>
      </c>
      <c r="M371" s="5" t="s">
        <v>171</v>
      </c>
      <c r="N371" s="9" t="s">
        <v>172</v>
      </c>
      <c r="O371" s="9" t="s">
        <v>55</v>
      </c>
      <c r="P371" s="9" t="s">
        <v>55</v>
      </c>
      <c r="Q371" s="9" t="s">
        <v>326</v>
      </c>
      <c r="R371" s="9" t="s">
        <v>57</v>
      </c>
      <c r="S371" s="9" t="s">
        <v>56</v>
      </c>
      <c r="T371" s="9" t="s">
        <v>57</v>
      </c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9" t="s">
        <v>55</v>
      </c>
      <c r="AS371" s="9" t="s">
        <v>55</v>
      </c>
      <c r="AT371" s="8"/>
      <c r="AU371" s="9" t="s">
        <v>352</v>
      </c>
      <c r="AV371" s="8">
        <v>216</v>
      </c>
    </row>
    <row r="372" spans="1:48" ht="30" customHeight="1">
      <c r="A372" s="6"/>
      <c r="B372" s="6"/>
      <c r="C372" s="6"/>
      <c r="D372" s="6"/>
      <c r="E372" s="7"/>
      <c r="F372" s="7"/>
      <c r="G372" s="7"/>
      <c r="H372" s="7"/>
      <c r="I372" s="7"/>
      <c r="J372" s="7"/>
      <c r="K372" s="7"/>
      <c r="L372" s="7"/>
      <c r="M372" s="6"/>
      <c r="Q372" s="10" t="s">
        <v>326</v>
      </c>
    </row>
    <row r="373" spans="1:48" ht="30" customHeight="1">
      <c r="A373" s="6"/>
      <c r="B373" s="6"/>
      <c r="C373" s="6"/>
      <c r="D373" s="6"/>
      <c r="E373" s="7"/>
      <c r="F373" s="7"/>
      <c r="G373" s="7"/>
      <c r="H373" s="7"/>
      <c r="I373" s="7"/>
      <c r="J373" s="7"/>
      <c r="K373" s="7"/>
      <c r="L373" s="7"/>
      <c r="M373" s="6"/>
      <c r="Q373" s="10" t="s">
        <v>326</v>
      </c>
    </row>
    <row r="374" spans="1:48" ht="30" customHeight="1">
      <c r="A374" s="6"/>
      <c r="B374" s="6"/>
      <c r="C374" s="6"/>
      <c r="D374" s="6"/>
      <c r="E374" s="7"/>
      <c r="F374" s="7"/>
      <c r="G374" s="7"/>
      <c r="H374" s="7"/>
      <c r="I374" s="7"/>
      <c r="J374" s="7"/>
      <c r="K374" s="7"/>
      <c r="L374" s="7"/>
      <c r="M374" s="6"/>
      <c r="Q374" s="10" t="s">
        <v>326</v>
      </c>
    </row>
    <row r="375" spans="1:48" ht="30" customHeight="1">
      <c r="A375" s="6"/>
      <c r="B375" s="6"/>
      <c r="C375" s="6"/>
      <c r="D375" s="6"/>
      <c r="E375" s="7"/>
      <c r="F375" s="7"/>
      <c r="G375" s="7"/>
      <c r="H375" s="7"/>
      <c r="I375" s="7"/>
      <c r="J375" s="7"/>
      <c r="K375" s="7"/>
      <c r="L375" s="7"/>
      <c r="M375" s="6"/>
      <c r="Q375" s="10" t="s">
        <v>326</v>
      </c>
    </row>
    <row r="376" spans="1:48" ht="30" customHeight="1">
      <c r="A376" s="6"/>
      <c r="B376" s="6"/>
      <c r="C376" s="6"/>
      <c r="D376" s="6"/>
      <c r="E376" s="7"/>
      <c r="F376" s="7"/>
      <c r="G376" s="7"/>
      <c r="H376" s="7"/>
      <c r="I376" s="7"/>
      <c r="J376" s="7"/>
      <c r="K376" s="7"/>
      <c r="L376" s="7"/>
      <c r="M376" s="6"/>
      <c r="Q376" s="10" t="s">
        <v>326</v>
      </c>
    </row>
    <row r="377" spans="1:48" ht="30" customHeight="1">
      <c r="A377" s="6"/>
      <c r="B377" s="6"/>
      <c r="C377" s="6"/>
      <c r="D377" s="6"/>
      <c r="E377" s="7"/>
      <c r="F377" s="7"/>
      <c r="G377" s="7"/>
      <c r="H377" s="7"/>
      <c r="I377" s="7"/>
      <c r="J377" s="7"/>
      <c r="K377" s="7"/>
      <c r="L377" s="7"/>
      <c r="M377" s="6"/>
      <c r="Q377" s="10" t="s">
        <v>326</v>
      </c>
    </row>
    <row r="378" spans="1:48" ht="30" customHeight="1">
      <c r="A378" s="6"/>
      <c r="B378" s="6"/>
      <c r="C378" s="6"/>
      <c r="D378" s="6"/>
      <c r="E378" s="7"/>
      <c r="F378" s="7"/>
      <c r="G378" s="7"/>
      <c r="H378" s="7"/>
      <c r="I378" s="7"/>
      <c r="J378" s="7"/>
      <c r="K378" s="7"/>
      <c r="L378" s="7"/>
      <c r="M378" s="6"/>
      <c r="Q378" s="10" t="s">
        <v>326</v>
      </c>
    </row>
    <row r="379" spans="1:48" ht="30" customHeight="1">
      <c r="A379" s="6"/>
      <c r="B379" s="6"/>
      <c r="C379" s="6"/>
      <c r="D379" s="6"/>
      <c r="E379" s="7"/>
      <c r="F379" s="7"/>
      <c r="G379" s="7"/>
      <c r="H379" s="7"/>
      <c r="I379" s="7"/>
      <c r="J379" s="7"/>
      <c r="K379" s="7"/>
      <c r="L379" s="7"/>
      <c r="M379" s="6"/>
      <c r="Q379" s="10" t="s">
        <v>326</v>
      </c>
    </row>
    <row r="380" spans="1:48" ht="30" customHeight="1">
      <c r="A380" s="6"/>
      <c r="B380" s="6"/>
      <c r="C380" s="6"/>
      <c r="D380" s="6"/>
      <c r="E380" s="7"/>
      <c r="F380" s="7"/>
      <c r="G380" s="7"/>
      <c r="H380" s="7"/>
      <c r="I380" s="7"/>
      <c r="J380" s="7"/>
      <c r="K380" s="7"/>
      <c r="L380" s="7"/>
      <c r="M380" s="6"/>
      <c r="Q380" s="10" t="s">
        <v>326</v>
      </c>
    </row>
    <row r="381" spans="1:48" ht="30" customHeight="1">
      <c r="A381" s="6"/>
      <c r="B381" s="6"/>
      <c r="C381" s="6"/>
      <c r="D381" s="6"/>
      <c r="E381" s="7"/>
      <c r="F381" s="7"/>
      <c r="G381" s="7"/>
      <c r="H381" s="7"/>
      <c r="I381" s="7"/>
      <c r="J381" s="7"/>
      <c r="K381" s="7"/>
      <c r="L381" s="7"/>
      <c r="M381" s="6"/>
      <c r="Q381" s="10" t="s">
        <v>326</v>
      </c>
    </row>
    <row r="382" spans="1:48" ht="30" customHeight="1">
      <c r="A382" s="6"/>
      <c r="B382" s="6"/>
      <c r="C382" s="6"/>
      <c r="D382" s="6"/>
      <c r="E382" s="7"/>
      <c r="F382" s="7"/>
      <c r="G382" s="7"/>
      <c r="H382" s="7"/>
      <c r="I382" s="7"/>
      <c r="J382" s="7"/>
      <c r="K382" s="7"/>
      <c r="L382" s="7"/>
      <c r="M382" s="6"/>
      <c r="Q382" s="10" t="s">
        <v>326</v>
      </c>
    </row>
    <row r="383" spans="1:48" ht="30" customHeight="1">
      <c r="A383" s="6"/>
      <c r="B383" s="6"/>
      <c r="C383" s="6"/>
      <c r="D383" s="6"/>
      <c r="E383" s="7"/>
      <c r="F383" s="7"/>
      <c r="G383" s="7"/>
      <c r="H383" s="7"/>
      <c r="I383" s="7"/>
      <c r="J383" s="7"/>
      <c r="K383" s="7"/>
      <c r="L383" s="7"/>
      <c r="M383" s="6"/>
      <c r="Q383" s="10" t="s">
        <v>326</v>
      </c>
    </row>
    <row r="384" spans="1:48" ht="30" customHeight="1">
      <c r="A384" s="6"/>
      <c r="B384" s="6"/>
      <c r="C384" s="6"/>
      <c r="D384" s="6"/>
      <c r="E384" s="7"/>
      <c r="F384" s="7"/>
      <c r="G384" s="7"/>
      <c r="H384" s="7"/>
      <c r="I384" s="7"/>
      <c r="J384" s="7"/>
      <c r="K384" s="7"/>
      <c r="L384" s="7"/>
      <c r="M384" s="6"/>
      <c r="Q384" s="10" t="s">
        <v>326</v>
      </c>
    </row>
    <row r="385" spans="1:48" ht="30" customHeight="1">
      <c r="A385" s="6"/>
      <c r="B385" s="6"/>
      <c r="C385" s="6"/>
      <c r="D385" s="6"/>
      <c r="E385" s="7"/>
      <c r="F385" s="7"/>
      <c r="G385" s="7"/>
      <c r="H385" s="7"/>
      <c r="I385" s="7"/>
      <c r="J385" s="7"/>
      <c r="K385" s="7"/>
      <c r="L385" s="7"/>
      <c r="M385" s="6"/>
      <c r="Q385" s="10" t="s">
        <v>326</v>
      </c>
    </row>
    <row r="386" spans="1:48" ht="30" customHeight="1">
      <c r="A386" s="6"/>
      <c r="B386" s="6"/>
      <c r="C386" s="6"/>
      <c r="D386" s="6"/>
      <c r="E386" s="7"/>
      <c r="F386" s="7"/>
      <c r="G386" s="7"/>
      <c r="H386" s="7"/>
      <c r="I386" s="7"/>
      <c r="J386" s="7"/>
      <c r="K386" s="7"/>
      <c r="L386" s="7"/>
      <c r="M386" s="6"/>
      <c r="Q386" s="10" t="s">
        <v>326</v>
      </c>
    </row>
    <row r="387" spans="1:48" ht="30" customHeight="1">
      <c r="A387" s="5" t="s">
        <v>59</v>
      </c>
      <c r="B387" s="6"/>
      <c r="C387" s="6"/>
      <c r="D387" s="6"/>
      <c r="E387" s="7"/>
      <c r="F387" s="7">
        <f>SUMIF(Q365:Q386,"01010306",F365:F386)</f>
        <v>0</v>
      </c>
      <c r="G387" s="7"/>
      <c r="H387" s="7">
        <f>SUMIF(Q365:Q386,"01010306",H365:H386)</f>
        <v>0</v>
      </c>
      <c r="I387" s="7"/>
      <c r="J387" s="7">
        <f>SUMIF(Q365:Q386,"01010306",J365:J386)</f>
        <v>0</v>
      </c>
      <c r="K387" s="7"/>
      <c r="L387" s="7">
        <f>SUMIF(Q365:Q386,"01010306",L365:L386)</f>
        <v>0</v>
      </c>
      <c r="M387" s="6"/>
      <c r="N387" t="s">
        <v>60</v>
      </c>
    </row>
    <row r="388" spans="1:48" ht="30" customHeight="1">
      <c r="A388" s="5" t="s">
        <v>353</v>
      </c>
      <c r="B388" s="5" t="s">
        <v>232</v>
      </c>
      <c r="C388" s="6"/>
      <c r="D388" s="6"/>
      <c r="E388" s="7"/>
      <c r="F388" s="7"/>
      <c r="G388" s="7"/>
      <c r="H388" s="7"/>
      <c r="I388" s="7"/>
      <c r="J388" s="7"/>
      <c r="K388" s="7"/>
      <c r="L388" s="7"/>
      <c r="M388" s="6"/>
      <c r="N388" s="8"/>
      <c r="O388" s="8"/>
      <c r="P388" s="8"/>
      <c r="Q388" s="9" t="s">
        <v>354</v>
      </c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</row>
    <row r="389" spans="1:48" ht="30" customHeight="1">
      <c r="A389" s="5" t="s">
        <v>213</v>
      </c>
      <c r="B389" s="5" t="s">
        <v>214</v>
      </c>
      <c r="C389" s="5" t="s">
        <v>215</v>
      </c>
      <c r="D389" s="6">
        <v>7</v>
      </c>
      <c r="E389" s="7">
        <f>TRUNC([1]단가대비표!O28,0)</f>
        <v>0</v>
      </c>
      <c r="F389" s="7">
        <f>TRUNC(E389*D389, 0)</f>
        <v>0</v>
      </c>
      <c r="G389" s="7">
        <f>TRUNC([1]단가대비표!P28,0)</f>
        <v>0</v>
      </c>
      <c r="H389" s="7">
        <f>TRUNC(G389*D389, 0)</f>
        <v>0</v>
      </c>
      <c r="I389" s="7">
        <f>TRUNC([1]단가대비표!V28,0)</f>
        <v>0</v>
      </c>
      <c r="J389" s="7">
        <f>TRUNC(I389*D389, 0)</f>
        <v>0</v>
      </c>
      <c r="K389" s="7">
        <f t="shared" ref="K389:L391" si="20">TRUNC(E389+G389+I389, 0)</f>
        <v>0</v>
      </c>
      <c r="L389" s="7">
        <f t="shared" si="20"/>
        <v>0</v>
      </c>
      <c r="M389" s="5" t="s">
        <v>55</v>
      </c>
      <c r="N389" s="9" t="s">
        <v>216</v>
      </c>
      <c r="O389" s="9" t="s">
        <v>55</v>
      </c>
      <c r="P389" s="9" t="s">
        <v>55</v>
      </c>
      <c r="Q389" s="9" t="s">
        <v>354</v>
      </c>
      <c r="R389" s="9" t="s">
        <v>57</v>
      </c>
      <c r="S389" s="9" t="s">
        <v>57</v>
      </c>
      <c r="T389" s="9" t="s">
        <v>56</v>
      </c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9" t="s">
        <v>55</v>
      </c>
      <c r="AS389" s="9" t="s">
        <v>55</v>
      </c>
      <c r="AT389" s="8"/>
      <c r="AU389" s="9" t="s">
        <v>355</v>
      </c>
      <c r="AV389" s="8">
        <v>219</v>
      </c>
    </row>
    <row r="390" spans="1:48" ht="30" customHeight="1">
      <c r="A390" s="5" t="s">
        <v>218</v>
      </c>
      <c r="B390" s="5" t="s">
        <v>219</v>
      </c>
      <c r="C390" s="5" t="s">
        <v>65</v>
      </c>
      <c r="D390" s="6">
        <v>0.6</v>
      </c>
      <c r="E390" s="7">
        <f>TRUNC([1]단가대비표!O15,0)</f>
        <v>0</v>
      </c>
      <c r="F390" s="7">
        <f>TRUNC(E390*D390, 0)</f>
        <v>0</v>
      </c>
      <c r="G390" s="7">
        <f>TRUNC([1]단가대비표!P15,0)</f>
        <v>0</v>
      </c>
      <c r="H390" s="7">
        <f>TRUNC(G390*D390, 0)</f>
        <v>0</v>
      </c>
      <c r="I390" s="7">
        <f>TRUNC([1]단가대비표!V15,0)</f>
        <v>0</v>
      </c>
      <c r="J390" s="7">
        <f>TRUNC(I390*D390, 0)</f>
        <v>0</v>
      </c>
      <c r="K390" s="7">
        <f t="shared" si="20"/>
        <v>0</v>
      </c>
      <c r="L390" s="7">
        <f t="shared" si="20"/>
        <v>0</v>
      </c>
      <c r="M390" s="5" t="s">
        <v>55</v>
      </c>
      <c r="N390" s="9" t="s">
        <v>220</v>
      </c>
      <c r="O390" s="9" t="s">
        <v>55</v>
      </c>
      <c r="P390" s="9" t="s">
        <v>55</v>
      </c>
      <c r="Q390" s="9" t="s">
        <v>354</v>
      </c>
      <c r="R390" s="9" t="s">
        <v>57</v>
      </c>
      <c r="S390" s="9" t="s">
        <v>57</v>
      </c>
      <c r="T390" s="9" t="s">
        <v>56</v>
      </c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9" t="s">
        <v>55</v>
      </c>
      <c r="AS390" s="9" t="s">
        <v>55</v>
      </c>
      <c r="AT390" s="8"/>
      <c r="AU390" s="9" t="s">
        <v>356</v>
      </c>
      <c r="AV390" s="8">
        <v>220</v>
      </c>
    </row>
    <row r="391" spans="1:48" ht="30" customHeight="1">
      <c r="A391" s="5" t="s">
        <v>226</v>
      </c>
      <c r="B391" s="5" t="s">
        <v>227</v>
      </c>
      <c r="C391" s="5" t="s">
        <v>215</v>
      </c>
      <c r="D391" s="6">
        <v>7</v>
      </c>
      <c r="E391" s="7">
        <f>TRUNC([1]단가산출목록!E7,0)</f>
        <v>0</v>
      </c>
      <c r="F391" s="7">
        <f>TRUNC(E391*D391, 0)</f>
        <v>0</v>
      </c>
      <c r="G391" s="7">
        <f>TRUNC([1]단가산출목록!F7,0)</f>
        <v>0</v>
      </c>
      <c r="H391" s="7">
        <f>TRUNC(G391*D391, 0)</f>
        <v>0</v>
      </c>
      <c r="I391" s="7">
        <f>TRUNC([1]단가산출목록!G7,0)</f>
        <v>0</v>
      </c>
      <c r="J391" s="7">
        <f>TRUNC(I391*D391, 0)</f>
        <v>0</v>
      </c>
      <c r="K391" s="7">
        <f t="shared" si="20"/>
        <v>0</v>
      </c>
      <c r="L391" s="7">
        <f t="shared" si="20"/>
        <v>0</v>
      </c>
      <c r="M391" s="5" t="s">
        <v>228</v>
      </c>
      <c r="N391" s="9" t="s">
        <v>229</v>
      </c>
      <c r="O391" s="9" t="s">
        <v>55</v>
      </c>
      <c r="P391" s="9" t="s">
        <v>55</v>
      </c>
      <c r="Q391" s="9" t="s">
        <v>354</v>
      </c>
      <c r="R391" s="9" t="s">
        <v>57</v>
      </c>
      <c r="S391" s="9" t="s">
        <v>56</v>
      </c>
      <c r="T391" s="9" t="s">
        <v>57</v>
      </c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9" t="s">
        <v>55</v>
      </c>
      <c r="AS391" s="9" t="s">
        <v>55</v>
      </c>
      <c r="AT391" s="8"/>
      <c r="AU391" s="9" t="s">
        <v>357</v>
      </c>
      <c r="AV391" s="8">
        <v>222</v>
      </c>
    </row>
    <row r="392" spans="1:48" ht="30" customHeight="1">
      <c r="A392" s="6"/>
      <c r="B392" s="6"/>
      <c r="C392" s="6"/>
      <c r="D392" s="6"/>
      <c r="E392" s="7"/>
      <c r="F392" s="7"/>
      <c r="G392" s="7"/>
      <c r="H392" s="7"/>
      <c r="I392" s="7"/>
      <c r="J392" s="7"/>
      <c r="K392" s="7"/>
      <c r="L392" s="7"/>
      <c r="M392" s="6"/>
      <c r="Q392" s="10" t="s">
        <v>354</v>
      </c>
    </row>
    <row r="393" spans="1:48" ht="30" customHeight="1">
      <c r="A393" s="6"/>
      <c r="B393" s="6"/>
      <c r="C393" s="6"/>
      <c r="D393" s="6"/>
      <c r="E393" s="7"/>
      <c r="F393" s="7"/>
      <c r="G393" s="7"/>
      <c r="H393" s="7"/>
      <c r="I393" s="7"/>
      <c r="J393" s="7"/>
      <c r="K393" s="7"/>
      <c r="L393" s="7"/>
      <c r="M393" s="6"/>
      <c r="Q393" s="10" t="s">
        <v>354</v>
      </c>
    </row>
    <row r="394" spans="1:48" ht="30" customHeight="1">
      <c r="A394" s="6"/>
      <c r="B394" s="6"/>
      <c r="C394" s="6"/>
      <c r="D394" s="6"/>
      <c r="E394" s="7"/>
      <c r="F394" s="7"/>
      <c r="G394" s="7"/>
      <c r="H394" s="7"/>
      <c r="I394" s="7"/>
      <c r="J394" s="7"/>
      <c r="K394" s="7"/>
      <c r="L394" s="7"/>
      <c r="M394" s="6"/>
      <c r="Q394" s="10" t="s">
        <v>354</v>
      </c>
    </row>
    <row r="395" spans="1:48" ht="30" customHeight="1">
      <c r="A395" s="6"/>
      <c r="B395" s="6"/>
      <c r="C395" s="6"/>
      <c r="D395" s="6"/>
      <c r="E395" s="7"/>
      <c r="F395" s="7"/>
      <c r="G395" s="7"/>
      <c r="H395" s="7"/>
      <c r="I395" s="7"/>
      <c r="J395" s="7"/>
      <c r="K395" s="7"/>
      <c r="L395" s="7"/>
      <c r="M395" s="6"/>
      <c r="Q395" s="10" t="s">
        <v>354</v>
      </c>
    </row>
    <row r="396" spans="1:48" ht="30" customHeight="1">
      <c r="A396" s="6"/>
      <c r="B396" s="6"/>
      <c r="C396" s="6"/>
      <c r="D396" s="6"/>
      <c r="E396" s="7"/>
      <c r="F396" s="7"/>
      <c r="G396" s="7"/>
      <c r="H396" s="7"/>
      <c r="I396" s="7"/>
      <c r="J396" s="7"/>
      <c r="K396" s="7"/>
      <c r="L396" s="7"/>
      <c r="M396" s="6"/>
      <c r="Q396" s="10" t="s">
        <v>354</v>
      </c>
    </row>
    <row r="397" spans="1:48" ht="30" customHeight="1">
      <c r="A397" s="6"/>
      <c r="B397" s="6"/>
      <c r="C397" s="6"/>
      <c r="D397" s="6"/>
      <c r="E397" s="7"/>
      <c r="F397" s="7"/>
      <c r="G397" s="7"/>
      <c r="H397" s="7"/>
      <c r="I397" s="7"/>
      <c r="J397" s="7"/>
      <c r="K397" s="7"/>
      <c r="L397" s="7"/>
      <c r="M397" s="6"/>
      <c r="Q397" s="10" t="s">
        <v>354</v>
      </c>
    </row>
    <row r="398" spans="1:48" ht="30" customHeight="1">
      <c r="A398" s="6"/>
      <c r="B398" s="6"/>
      <c r="C398" s="6"/>
      <c r="D398" s="6"/>
      <c r="E398" s="7"/>
      <c r="F398" s="7"/>
      <c r="G398" s="7"/>
      <c r="H398" s="7"/>
      <c r="I398" s="7"/>
      <c r="J398" s="7"/>
      <c r="K398" s="7"/>
      <c r="L398" s="7"/>
      <c r="M398" s="6"/>
      <c r="Q398" s="10" t="s">
        <v>354</v>
      </c>
    </row>
    <row r="399" spans="1:48" ht="30" customHeight="1">
      <c r="A399" s="6"/>
      <c r="B399" s="6"/>
      <c r="C399" s="6"/>
      <c r="D399" s="6"/>
      <c r="E399" s="7"/>
      <c r="F399" s="7"/>
      <c r="G399" s="7"/>
      <c r="H399" s="7"/>
      <c r="I399" s="7"/>
      <c r="J399" s="7"/>
      <c r="K399" s="7"/>
      <c r="L399" s="7"/>
      <c r="M399" s="6"/>
      <c r="Q399" s="10" t="s">
        <v>354</v>
      </c>
    </row>
    <row r="400" spans="1:48" ht="30" customHeight="1">
      <c r="A400" s="6"/>
      <c r="B400" s="6"/>
      <c r="C400" s="6"/>
      <c r="D400" s="6"/>
      <c r="E400" s="7"/>
      <c r="F400" s="7"/>
      <c r="G400" s="7"/>
      <c r="H400" s="7"/>
      <c r="I400" s="7"/>
      <c r="J400" s="7"/>
      <c r="K400" s="7"/>
      <c r="L400" s="7"/>
      <c r="M400" s="6"/>
      <c r="Q400" s="10" t="s">
        <v>354</v>
      </c>
    </row>
    <row r="401" spans="1:48" ht="30" customHeight="1">
      <c r="A401" s="6"/>
      <c r="B401" s="6"/>
      <c r="C401" s="6"/>
      <c r="D401" s="6"/>
      <c r="E401" s="7"/>
      <c r="F401" s="7"/>
      <c r="G401" s="7"/>
      <c r="H401" s="7"/>
      <c r="I401" s="7"/>
      <c r="J401" s="7"/>
      <c r="K401" s="7"/>
      <c r="L401" s="7"/>
      <c r="M401" s="6"/>
      <c r="Q401" s="10" t="s">
        <v>354</v>
      </c>
    </row>
    <row r="402" spans="1:48" ht="30" customHeight="1">
      <c r="A402" s="6"/>
      <c r="B402" s="6"/>
      <c r="C402" s="6"/>
      <c r="D402" s="6"/>
      <c r="E402" s="7"/>
      <c r="F402" s="7"/>
      <c r="G402" s="7"/>
      <c r="H402" s="7"/>
      <c r="I402" s="7"/>
      <c r="J402" s="7"/>
      <c r="K402" s="7"/>
      <c r="L402" s="7"/>
      <c r="M402" s="6"/>
      <c r="Q402" s="10" t="s">
        <v>354</v>
      </c>
    </row>
    <row r="403" spans="1:48" ht="30" customHeight="1">
      <c r="A403" s="6"/>
      <c r="B403" s="6"/>
      <c r="C403" s="6"/>
      <c r="D403" s="6"/>
      <c r="E403" s="7"/>
      <c r="F403" s="7"/>
      <c r="G403" s="7"/>
      <c r="H403" s="7"/>
      <c r="I403" s="7"/>
      <c r="J403" s="7"/>
      <c r="K403" s="7"/>
      <c r="L403" s="7"/>
      <c r="M403" s="6"/>
      <c r="Q403" s="10" t="s">
        <v>354</v>
      </c>
    </row>
    <row r="404" spans="1:48" ht="30" customHeight="1">
      <c r="A404" s="6"/>
      <c r="B404" s="6"/>
      <c r="C404" s="6"/>
      <c r="D404" s="6"/>
      <c r="E404" s="7"/>
      <c r="F404" s="7"/>
      <c r="G404" s="7"/>
      <c r="H404" s="7"/>
      <c r="I404" s="7"/>
      <c r="J404" s="7"/>
      <c r="K404" s="7"/>
      <c r="L404" s="7"/>
      <c r="M404" s="6"/>
      <c r="Q404" s="10" t="s">
        <v>354</v>
      </c>
    </row>
    <row r="405" spans="1:48" ht="30" customHeight="1">
      <c r="A405" s="6"/>
      <c r="B405" s="6"/>
      <c r="C405" s="6"/>
      <c r="D405" s="6"/>
      <c r="E405" s="7"/>
      <c r="F405" s="7"/>
      <c r="G405" s="7"/>
      <c r="H405" s="7"/>
      <c r="I405" s="7"/>
      <c r="J405" s="7"/>
      <c r="K405" s="7"/>
      <c r="L405" s="7"/>
      <c r="M405" s="6"/>
      <c r="Q405" s="10" t="s">
        <v>354</v>
      </c>
    </row>
    <row r="406" spans="1:48" ht="30" customHeight="1">
      <c r="A406" s="6"/>
      <c r="B406" s="6"/>
      <c r="C406" s="6"/>
      <c r="D406" s="6"/>
      <c r="E406" s="7"/>
      <c r="F406" s="7"/>
      <c r="G406" s="7"/>
      <c r="H406" s="7"/>
      <c r="I406" s="7"/>
      <c r="J406" s="7"/>
      <c r="K406" s="7"/>
      <c r="L406" s="7"/>
      <c r="M406" s="6"/>
      <c r="Q406" s="10" t="s">
        <v>354</v>
      </c>
    </row>
    <row r="407" spans="1:48" ht="30" customHeight="1">
      <c r="A407" s="6"/>
      <c r="B407" s="6"/>
      <c r="C407" s="6"/>
      <c r="D407" s="6"/>
      <c r="E407" s="7"/>
      <c r="F407" s="7"/>
      <c r="G407" s="7"/>
      <c r="H407" s="7"/>
      <c r="I407" s="7"/>
      <c r="J407" s="7"/>
      <c r="K407" s="7"/>
      <c r="L407" s="7"/>
      <c r="M407" s="6"/>
      <c r="Q407" s="10" t="s">
        <v>354</v>
      </c>
    </row>
    <row r="408" spans="1:48" ht="30" customHeight="1">
      <c r="A408" s="6"/>
      <c r="B408" s="6"/>
      <c r="C408" s="6"/>
      <c r="D408" s="6"/>
      <c r="E408" s="7"/>
      <c r="F408" s="7"/>
      <c r="G408" s="7"/>
      <c r="H408" s="7"/>
      <c r="I408" s="7"/>
      <c r="J408" s="7"/>
      <c r="K408" s="7"/>
      <c r="L408" s="7"/>
      <c r="M408" s="6"/>
      <c r="Q408" s="10" t="s">
        <v>354</v>
      </c>
    </row>
    <row r="409" spans="1:48" ht="30" customHeight="1">
      <c r="A409" s="6"/>
      <c r="B409" s="6"/>
      <c r="C409" s="6"/>
      <c r="D409" s="6"/>
      <c r="E409" s="7"/>
      <c r="F409" s="7"/>
      <c r="G409" s="7"/>
      <c r="H409" s="7"/>
      <c r="I409" s="7"/>
      <c r="J409" s="7"/>
      <c r="K409" s="7"/>
      <c r="L409" s="7"/>
      <c r="M409" s="6"/>
      <c r="Q409" s="10" t="s">
        <v>354</v>
      </c>
    </row>
    <row r="410" spans="1:48" ht="30" customHeight="1">
      <c r="A410" s="6"/>
      <c r="B410" s="6"/>
      <c r="C410" s="6"/>
      <c r="D410" s="6"/>
      <c r="E410" s="7"/>
      <c r="F410" s="7"/>
      <c r="G410" s="7"/>
      <c r="H410" s="7"/>
      <c r="I410" s="7"/>
      <c r="J410" s="7"/>
      <c r="K410" s="7"/>
      <c r="L410" s="7"/>
      <c r="M410" s="6"/>
      <c r="Q410" s="10" t="s">
        <v>354</v>
      </c>
    </row>
    <row r="411" spans="1:48" ht="30" customHeight="1">
      <c r="A411" s="5" t="s">
        <v>59</v>
      </c>
      <c r="B411" s="6"/>
      <c r="C411" s="6"/>
      <c r="D411" s="6"/>
      <c r="E411" s="7"/>
      <c r="F411" s="7">
        <f>SUMIF(Q389:Q410,"01010307",F389:F410)</f>
        <v>0</v>
      </c>
      <c r="G411" s="7"/>
      <c r="H411" s="7">
        <f>SUMIF(Q389:Q410,"01010307",H389:H410)</f>
        <v>0</v>
      </c>
      <c r="I411" s="7"/>
      <c r="J411" s="7">
        <f>SUMIF(Q389:Q410,"01010307",J389:J410)</f>
        <v>0</v>
      </c>
      <c r="K411" s="7"/>
      <c r="L411" s="7">
        <f>SUMIF(Q389:Q410,"01010307",L389:L410)</f>
        <v>0</v>
      </c>
      <c r="M411" s="6"/>
      <c r="N411" t="s">
        <v>60</v>
      </c>
    </row>
    <row r="412" spans="1:48" ht="30" customHeight="1">
      <c r="A412" s="5" t="s">
        <v>358</v>
      </c>
      <c r="B412" s="5"/>
      <c r="C412" s="6"/>
      <c r="D412" s="6"/>
      <c r="E412" s="7"/>
      <c r="F412" s="7"/>
      <c r="G412" s="7"/>
      <c r="H412" s="7"/>
      <c r="I412" s="7"/>
      <c r="J412" s="7"/>
      <c r="K412" s="7"/>
      <c r="L412" s="7"/>
      <c r="M412" s="6"/>
      <c r="N412" s="8"/>
      <c r="O412" s="8"/>
      <c r="P412" s="8"/>
      <c r="Q412" s="9" t="s">
        <v>359</v>
      </c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</row>
    <row r="413" spans="1:48" ht="30" customHeight="1">
      <c r="A413" s="5" t="s">
        <v>360</v>
      </c>
      <c r="B413" s="5" t="s">
        <v>361</v>
      </c>
      <c r="C413" s="5" t="s">
        <v>136</v>
      </c>
      <c r="D413" s="6">
        <v>1</v>
      </c>
      <c r="E413" s="7">
        <f>TRUNC([1]단가대비표!O119,0)</f>
        <v>0</v>
      </c>
      <c r="F413" s="7">
        <f>TRUNC(E413*D413, 0)</f>
        <v>0</v>
      </c>
      <c r="G413" s="7">
        <f>TRUNC([1]단가대비표!P119,0)</f>
        <v>0</v>
      </c>
      <c r="H413" s="7">
        <f>TRUNC(G413*D413, 0)</f>
        <v>0</v>
      </c>
      <c r="I413" s="7">
        <f>TRUNC([1]단가대비표!V119,0)</f>
        <v>0</v>
      </c>
      <c r="J413" s="7">
        <f>TRUNC(I413*D413, 0)</f>
        <v>0</v>
      </c>
      <c r="K413" s="7">
        <f>TRUNC(E413+G413+I413, 0)</f>
        <v>0</v>
      </c>
      <c r="L413" s="7">
        <f>TRUNC(F413+H413+J413, 0)</f>
        <v>0</v>
      </c>
      <c r="M413" s="5" t="s">
        <v>55</v>
      </c>
      <c r="N413" s="9" t="s">
        <v>362</v>
      </c>
      <c r="O413" s="9" t="s">
        <v>55</v>
      </c>
      <c r="P413" s="9" t="s">
        <v>55</v>
      </c>
      <c r="Q413" s="9" t="s">
        <v>359</v>
      </c>
      <c r="R413" s="9" t="s">
        <v>57</v>
      </c>
      <c r="S413" s="9" t="s">
        <v>57</v>
      </c>
      <c r="T413" s="9" t="s">
        <v>56</v>
      </c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9" t="s">
        <v>55</v>
      </c>
      <c r="AS413" s="9" t="s">
        <v>55</v>
      </c>
      <c r="AT413" s="8"/>
      <c r="AU413" s="9" t="s">
        <v>363</v>
      </c>
      <c r="AV413" s="8">
        <v>172</v>
      </c>
    </row>
    <row r="414" spans="1:48" ht="30" customHeight="1">
      <c r="A414" s="6"/>
      <c r="B414" s="6"/>
      <c r="C414" s="6"/>
      <c r="D414" s="6"/>
      <c r="E414" s="7"/>
      <c r="F414" s="7"/>
      <c r="G414" s="7"/>
      <c r="H414" s="7"/>
      <c r="I414" s="7"/>
      <c r="J414" s="7"/>
      <c r="K414" s="7"/>
      <c r="L414" s="7"/>
      <c r="M414" s="6"/>
      <c r="Q414" s="10" t="s">
        <v>359</v>
      </c>
    </row>
    <row r="415" spans="1:48" ht="30" customHeight="1">
      <c r="A415" s="6"/>
      <c r="B415" s="6"/>
      <c r="C415" s="6"/>
      <c r="D415" s="6"/>
      <c r="E415" s="7"/>
      <c r="F415" s="7"/>
      <c r="G415" s="7"/>
      <c r="H415" s="7"/>
      <c r="I415" s="7"/>
      <c r="J415" s="7"/>
      <c r="K415" s="7"/>
      <c r="L415" s="7"/>
      <c r="M415" s="6"/>
      <c r="Q415" s="10" t="s">
        <v>359</v>
      </c>
    </row>
    <row r="416" spans="1:48" ht="30" customHeight="1">
      <c r="A416" s="6"/>
      <c r="B416" s="6"/>
      <c r="C416" s="6"/>
      <c r="D416" s="6"/>
      <c r="E416" s="7"/>
      <c r="F416" s="7"/>
      <c r="G416" s="7"/>
      <c r="H416" s="7"/>
      <c r="I416" s="7"/>
      <c r="J416" s="7"/>
      <c r="K416" s="7"/>
      <c r="L416" s="7"/>
      <c r="M416" s="6"/>
      <c r="Q416" s="10" t="s">
        <v>359</v>
      </c>
    </row>
    <row r="417" spans="1:17" ht="30" customHeight="1">
      <c r="A417" s="6"/>
      <c r="B417" s="6"/>
      <c r="C417" s="6"/>
      <c r="D417" s="6"/>
      <c r="E417" s="7"/>
      <c r="F417" s="7"/>
      <c r="G417" s="7"/>
      <c r="H417" s="7"/>
      <c r="I417" s="7"/>
      <c r="J417" s="7"/>
      <c r="K417" s="7"/>
      <c r="L417" s="7"/>
      <c r="M417" s="6"/>
      <c r="Q417" s="10" t="s">
        <v>359</v>
      </c>
    </row>
    <row r="418" spans="1:17" ht="30" customHeight="1">
      <c r="A418" s="6"/>
      <c r="B418" s="6"/>
      <c r="C418" s="6"/>
      <c r="D418" s="6"/>
      <c r="E418" s="7"/>
      <c r="F418" s="7"/>
      <c r="G418" s="7"/>
      <c r="H418" s="7"/>
      <c r="I418" s="7"/>
      <c r="J418" s="7"/>
      <c r="K418" s="7"/>
      <c r="L418" s="7"/>
      <c r="M418" s="6"/>
      <c r="Q418" s="10" t="s">
        <v>359</v>
      </c>
    </row>
    <row r="419" spans="1:17" ht="30" customHeight="1">
      <c r="A419" s="6"/>
      <c r="B419" s="6"/>
      <c r="C419" s="6"/>
      <c r="D419" s="6"/>
      <c r="E419" s="7"/>
      <c r="F419" s="7"/>
      <c r="G419" s="7"/>
      <c r="H419" s="7"/>
      <c r="I419" s="7"/>
      <c r="J419" s="7"/>
      <c r="K419" s="7"/>
      <c r="L419" s="7"/>
      <c r="M419" s="6"/>
      <c r="Q419" s="10" t="s">
        <v>359</v>
      </c>
    </row>
    <row r="420" spans="1:17" ht="30" customHeight="1">
      <c r="A420" s="6"/>
      <c r="B420" s="6"/>
      <c r="C420" s="6"/>
      <c r="D420" s="6"/>
      <c r="E420" s="7"/>
      <c r="F420" s="7"/>
      <c r="G420" s="7"/>
      <c r="H420" s="7"/>
      <c r="I420" s="7"/>
      <c r="J420" s="7"/>
      <c r="K420" s="7"/>
      <c r="L420" s="7"/>
      <c r="M420" s="6"/>
      <c r="Q420" s="10" t="s">
        <v>359</v>
      </c>
    </row>
    <row r="421" spans="1:17" ht="30" customHeight="1">
      <c r="A421" s="6"/>
      <c r="B421" s="6"/>
      <c r="C421" s="6"/>
      <c r="D421" s="6"/>
      <c r="E421" s="7"/>
      <c r="F421" s="7"/>
      <c r="G421" s="7"/>
      <c r="H421" s="7"/>
      <c r="I421" s="7"/>
      <c r="J421" s="7"/>
      <c r="K421" s="7"/>
      <c r="L421" s="7"/>
      <c r="M421" s="6"/>
      <c r="Q421" s="10" t="s">
        <v>359</v>
      </c>
    </row>
    <row r="422" spans="1:17" ht="30" customHeight="1">
      <c r="A422" s="6"/>
      <c r="B422" s="6"/>
      <c r="C422" s="6"/>
      <c r="D422" s="6"/>
      <c r="E422" s="7"/>
      <c r="F422" s="7"/>
      <c r="G422" s="7"/>
      <c r="H422" s="7"/>
      <c r="I422" s="7"/>
      <c r="J422" s="7"/>
      <c r="K422" s="7"/>
      <c r="L422" s="7"/>
      <c r="M422" s="6"/>
      <c r="Q422" s="10" t="s">
        <v>359</v>
      </c>
    </row>
    <row r="423" spans="1:17" ht="30" customHeight="1">
      <c r="A423" s="6"/>
      <c r="B423" s="6"/>
      <c r="C423" s="6"/>
      <c r="D423" s="6"/>
      <c r="E423" s="7"/>
      <c r="F423" s="7"/>
      <c r="G423" s="7"/>
      <c r="H423" s="7"/>
      <c r="I423" s="7"/>
      <c r="J423" s="7"/>
      <c r="K423" s="7"/>
      <c r="L423" s="7"/>
      <c r="M423" s="6"/>
      <c r="Q423" s="10" t="s">
        <v>359</v>
      </c>
    </row>
    <row r="424" spans="1:17" ht="30" customHeight="1">
      <c r="A424" s="6"/>
      <c r="B424" s="6"/>
      <c r="C424" s="6"/>
      <c r="D424" s="6"/>
      <c r="E424" s="7"/>
      <c r="F424" s="7"/>
      <c r="G424" s="7"/>
      <c r="H424" s="7"/>
      <c r="I424" s="7"/>
      <c r="J424" s="7"/>
      <c r="K424" s="7"/>
      <c r="L424" s="7"/>
      <c r="M424" s="6"/>
      <c r="Q424" s="10" t="s">
        <v>359</v>
      </c>
    </row>
    <row r="425" spans="1:17" ht="30" customHeight="1">
      <c r="A425" s="6"/>
      <c r="B425" s="6"/>
      <c r="C425" s="6"/>
      <c r="D425" s="6"/>
      <c r="E425" s="7"/>
      <c r="F425" s="7"/>
      <c r="G425" s="7"/>
      <c r="H425" s="7"/>
      <c r="I425" s="7"/>
      <c r="J425" s="7"/>
      <c r="K425" s="7"/>
      <c r="L425" s="7"/>
      <c r="M425" s="6"/>
      <c r="Q425" s="10" t="s">
        <v>359</v>
      </c>
    </row>
    <row r="426" spans="1:17" ht="30" customHeight="1">
      <c r="A426" s="6"/>
      <c r="B426" s="6"/>
      <c r="C426" s="6"/>
      <c r="D426" s="6"/>
      <c r="E426" s="7"/>
      <c r="F426" s="7"/>
      <c r="G426" s="7"/>
      <c r="H426" s="7"/>
      <c r="I426" s="7"/>
      <c r="J426" s="7"/>
      <c r="K426" s="7"/>
      <c r="L426" s="7"/>
      <c r="M426" s="6"/>
      <c r="Q426" s="10" t="s">
        <v>359</v>
      </c>
    </row>
    <row r="427" spans="1:17" ht="30" customHeight="1">
      <c r="A427" s="6"/>
      <c r="B427" s="6"/>
      <c r="C427" s="6"/>
      <c r="D427" s="6"/>
      <c r="E427" s="7"/>
      <c r="F427" s="7"/>
      <c r="G427" s="7"/>
      <c r="H427" s="7"/>
      <c r="I427" s="7"/>
      <c r="J427" s="7"/>
      <c r="K427" s="7"/>
      <c r="L427" s="7"/>
      <c r="M427" s="6"/>
      <c r="Q427" s="10" t="s">
        <v>359</v>
      </c>
    </row>
    <row r="428" spans="1:17" ht="30" customHeight="1">
      <c r="A428" s="6"/>
      <c r="B428" s="6"/>
      <c r="C428" s="6"/>
      <c r="D428" s="6"/>
      <c r="E428" s="7"/>
      <c r="F428" s="7"/>
      <c r="G428" s="7"/>
      <c r="H428" s="7"/>
      <c r="I428" s="7"/>
      <c r="J428" s="7"/>
      <c r="K428" s="7"/>
      <c r="L428" s="7"/>
      <c r="M428" s="6"/>
      <c r="Q428" s="10" t="s">
        <v>359</v>
      </c>
    </row>
    <row r="429" spans="1:17" ht="30" customHeight="1">
      <c r="A429" s="6"/>
      <c r="B429" s="6"/>
      <c r="C429" s="6"/>
      <c r="D429" s="6"/>
      <c r="E429" s="7"/>
      <c r="F429" s="7"/>
      <c r="G429" s="7"/>
      <c r="H429" s="7"/>
      <c r="I429" s="7"/>
      <c r="J429" s="7"/>
      <c r="K429" s="7"/>
      <c r="L429" s="7"/>
      <c r="M429" s="6"/>
      <c r="Q429" s="10" t="s">
        <v>359</v>
      </c>
    </row>
    <row r="430" spans="1:17" ht="30" customHeight="1">
      <c r="A430" s="6"/>
      <c r="B430" s="6"/>
      <c r="C430" s="6"/>
      <c r="D430" s="6"/>
      <c r="E430" s="7"/>
      <c r="F430" s="7"/>
      <c r="G430" s="7"/>
      <c r="H430" s="7"/>
      <c r="I430" s="7"/>
      <c r="J430" s="7"/>
      <c r="K430" s="7"/>
      <c r="L430" s="7"/>
      <c r="M430" s="6"/>
      <c r="Q430" s="10" t="s">
        <v>359</v>
      </c>
    </row>
    <row r="431" spans="1:17" ht="30" customHeight="1">
      <c r="A431" s="6"/>
      <c r="B431" s="6"/>
      <c r="C431" s="6"/>
      <c r="D431" s="6"/>
      <c r="E431" s="7"/>
      <c r="F431" s="7"/>
      <c r="G431" s="7"/>
      <c r="H431" s="7"/>
      <c r="I431" s="7"/>
      <c r="J431" s="7"/>
      <c r="K431" s="7"/>
      <c r="L431" s="7"/>
      <c r="M431" s="6"/>
      <c r="Q431" s="10" t="s">
        <v>359</v>
      </c>
    </row>
    <row r="432" spans="1:17" ht="30" customHeight="1">
      <c r="A432" s="6"/>
      <c r="B432" s="6"/>
      <c r="C432" s="6"/>
      <c r="D432" s="6"/>
      <c r="E432" s="7"/>
      <c r="F432" s="7"/>
      <c r="G432" s="7"/>
      <c r="H432" s="7"/>
      <c r="I432" s="7"/>
      <c r="J432" s="7"/>
      <c r="K432" s="7"/>
      <c r="L432" s="7"/>
      <c r="M432" s="6"/>
      <c r="Q432" s="10" t="s">
        <v>359</v>
      </c>
    </row>
    <row r="433" spans="1:48" ht="30" customHeight="1">
      <c r="A433" s="6"/>
      <c r="B433" s="6"/>
      <c r="C433" s="6"/>
      <c r="D433" s="6"/>
      <c r="E433" s="7"/>
      <c r="F433" s="7"/>
      <c r="G433" s="7"/>
      <c r="H433" s="7"/>
      <c r="I433" s="7"/>
      <c r="J433" s="7"/>
      <c r="K433" s="7"/>
      <c r="L433" s="7"/>
      <c r="M433" s="6"/>
      <c r="Q433" s="10" t="s">
        <v>359</v>
      </c>
    </row>
    <row r="434" spans="1:48" ht="30" customHeight="1">
      <c r="A434" s="6"/>
      <c r="B434" s="6"/>
      <c r="C434" s="6"/>
      <c r="D434" s="6"/>
      <c r="E434" s="7"/>
      <c r="F434" s="7"/>
      <c r="G434" s="7"/>
      <c r="H434" s="7"/>
      <c r="I434" s="7"/>
      <c r="J434" s="7"/>
      <c r="K434" s="7"/>
      <c r="L434" s="7"/>
      <c r="M434" s="6"/>
      <c r="Q434" s="10" t="s">
        <v>359</v>
      </c>
    </row>
    <row r="435" spans="1:48" ht="30" customHeight="1">
      <c r="A435" s="5" t="s">
        <v>59</v>
      </c>
      <c r="B435" s="6"/>
      <c r="C435" s="6"/>
      <c r="D435" s="6"/>
      <c r="E435" s="7"/>
      <c r="F435" s="7">
        <f>SUMIF(Q413:Q434,"0102",F413:F434)</f>
        <v>0</v>
      </c>
      <c r="G435" s="7"/>
      <c r="H435" s="7">
        <f>SUMIF(Q413:Q434,"0102",H413:H434)</f>
        <v>0</v>
      </c>
      <c r="I435" s="7"/>
      <c r="J435" s="7">
        <f>SUMIF(Q413:Q434,"0102",J413:J434)</f>
        <v>0</v>
      </c>
      <c r="K435" s="7"/>
      <c r="L435" s="7">
        <f>SUMIF(Q413:Q434,"0102",L413:L434)</f>
        <v>0</v>
      </c>
      <c r="M435" s="6"/>
      <c r="N435" t="s">
        <v>60</v>
      </c>
    </row>
    <row r="436" spans="1:48" ht="30" customHeight="1">
      <c r="A436" s="5" t="s">
        <v>364</v>
      </c>
      <c r="B436" s="5"/>
      <c r="C436" s="6"/>
      <c r="D436" s="6"/>
      <c r="E436" s="7"/>
      <c r="F436" s="7"/>
      <c r="G436" s="7"/>
      <c r="H436" s="7"/>
      <c r="I436" s="7"/>
      <c r="J436" s="7"/>
      <c r="K436" s="7"/>
      <c r="L436" s="7"/>
      <c r="M436" s="6"/>
      <c r="N436" s="8"/>
      <c r="O436" s="8"/>
      <c r="P436" s="8"/>
      <c r="Q436" s="9" t="s">
        <v>365</v>
      </c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</row>
    <row r="437" spans="1:48" ht="30" customHeight="1">
      <c r="A437" s="5" t="s">
        <v>366</v>
      </c>
      <c r="B437" s="5" t="s">
        <v>367</v>
      </c>
      <c r="C437" s="5" t="s">
        <v>52</v>
      </c>
      <c r="D437" s="6">
        <v>380</v>
      </c>
      <c r="E437" s="7">
        <f>TRUNC([1]단가대비표!O71,0)</f>
        <v>0</v>
      </c>
      <c r="F437" s="7">
        <f>TRUNC(E437*D437, 0)</f>
        <v>0</v>
      </c>
      <c r="G437" s="7">
        <f>TRUNC([1]단가대비표!P71,0)</f>
        <v>0</v>
      </c>
      <c r="H437" s="7">
        <f>TRUNC(G437*D437, 0)</f>
        <v>0</v>
      </c>
      <c r="I437" s="7">
        <f>TRUNC([1]단가대비표!V71,0)</f>
        <v>0</v>
      </c>
      <c r="J437" s="7">
        <f>TRUNC(I437*D437, 0)</f>
        <v>0</v>
      </c>
      <c r="K437" s="7">
        <f t="shared" ref="K437:L439" si="21">TRUNC(E437+G437+I437, 0)</f>
        <v>0</v>
      </c>
      <c r="L437" s="7">
        <f t="shared" si="21"/>
        <v>0</v>
      </c>
      <c r="M437" s="5" t="s">
        <v>55</v>
      </c>
      <c r="N437" s="9" t="s">
        <v>368</v>
      </c>
      <c r="O437" s="9" t="s">
        <v>55</v>
      </c>
      <c r="P437" s="9" t="s">
        <v>55</v>
      </c>
      <c r="Q437" s="9" t="s">
        <v>365</v>
      </c>
      <c r="R437" s="9" t="s">
        <v>57</v>
      </c>
      <c r="S437" s="9" t="s">
        <v>57</v>
      </c>
      <c r="T437" s="9" t="s">
        <v>56</v>
      </c>
      <c r="U437" s="8"/>
      <c r="V437" s="8"/>
      <c r="W437" s="8"/>
      <c r="X437" s="8">
        <v>1</v>
      </c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9" t="s">
        <v>55</v>
      </c>
      <c r="AS437" s="9" t="s">
        <v>55</v>
      </c>
      <c r="AT437" s="8"/>
      <c r="AU437" s="9" t="s">
        <v>369</v>
      </c>
      <c r="AV437" s="8">
        <v>149</v>
      </c>
    </row>
    <row r="438" spans="1:48" ht="30" customHeight="1">
      <c r="A438" s="5" t="s">
        <v>370</v>
      </c>
      <c r="B438" s="5" t="s">
        <v>371</v>
      </c>
      <c r="C438" s="5" t="s">
        <v>372</v>
      </c>
      <c r="D438" s="6">
        <v>20.5</v>
      </c>
      <c r="E438" s="7">
        <f>TRUNC([1]단가대비표!O73,0)</f>
        <v>0</v>
      </c>
      <c r="F438" s="7">
        <f>TRUNC(E438*D438, 0)</f>
        <v>0</v>
      </c>
      <c r="G438" s="7">
        <f>TRUNC([1]단가대비표!P73,0)</f>
        <v>0</v>
      </c>
      <c r="H438" s="7">
        <f>TRUNC(G438*D438, 0)</f>
        <v>0</v>
      </c>
      <c r="I438" s="7">
        <f>TRUNC([1]단가대비표!V73,0)</f>
        <v>0</v>
      </c>
      <c r="J438" s="7">
        <f>TRUNC(I438*D438, 0)</f>
        <v>0</v>
      </c>
      <c r="K438" s="7">
        <f t="shared" si="21"/>
        <v>0</v>
      </c>
      <c r="L438" s="7">
        <f t="shared" si="21"/>
        <v>0</v>
      </c>
      <c r="M438" s="5" t="s">
        <v>55</v>
      </c>
      <c r="N438" s="9" t="s">
        <v>373</v>
      </c>
      <c r="O438" s="9" t="s">
        <v>55</v>
      </c>
      <c r="P438" s="9" t="s">
        <v>55</v>
      </c>
      <c r="Q438" s="9" t="s">
        <v>365</v>
      </c>
      <c r="R438" s="9" t="s">
        <v>57</v>
      </c>
      <c r="S438" s="9" t="s">
        <v>57</v>
      </c>
      <c r="T438" s="9" t="s">
        <v>56</v>
      </c>
      <c r="U438" s="8"/>
      <c r="V438" s="8"/>
      <c r="W438" s="8"/>
      <c r="X438" s="8">
        <v>1</v>
      </c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9" t="s">
        <v>55</v>
      </c>
      <c r="AS438" s="9" t="s">
        <v>55</v>
      </c>
      <c r="AT438" s="8"/>
      <c r="AU438" s="9" t="s">
        <v>374</v>
      </c>
      <c r="AV438" s="8">
        <v>168</v>
      </c>
    </row>
    <row r="439" spans="1:48" ht="30" customHeight="1">
      <c r="A439" s="5" t="s">
        <v>375</v>
      </c>
      <c r="B439" s="5" t="s">
        <v>376</v>
      </c>
      <c r="C439" s="5" t="s">
        <v>372</v>
      </c>
      <c r="D439" s="6">
        <v>9</v>
      </c>
      <c r="E439" s="7">
        <f>TRUNC([1]단가대비표!O74,0)</f>
        <v>0</v>
      </c>
      <c r="F439" s="7">
        <f>TRUNC(E439*D439, 0)</f>
        <v>0</v>
      </c>
      <c r="G439" s="7">
        <f>TRUNC([1]단가대비표!P74,0)</f>
        <v>0</v>
      </c>
      <c r="H439" s="7">
        <f>TRUNC(G439*D439, 0)</f>
        <v>0</v>
      </c>
      <c r="I439" s="7">
        <f>TRUNC([1]단가대비표!V74,0)</f>
        <v>0</v>
      </c>
      <c r="J439" s="7">
        <f>TRUNC(I439*D439, 0)</f>
        <v>0</v>
      </c>
      <c r="K439" s="7">
        <f t="shared" si="21"/>
        <v>0</v>
      </c>
      <c r="L439" s="7">
        <f t="shared" si="21"/>
        <v>0</v>
      </c>
      <c r="M439" s="5" t="s">
        <v>55</v>
      </c>
      <c r="N439" s="9" t="s">
        <v>377</v>
      </c>
      <c r="O439" s="9" t="s">
        <v>55</v>
      </c>
      <c r="P439" s="9" t="s">
        <v>55</v>
      </c>
      <c r="Q439" s="9" t="s">
        <v>365</v>
      </c>
      <c r="R439" s="9" t="s">
        <v>57</v>
      </c>
      <c r="S439" s="9" t="s">
        <v>57</v>
      </c>
      <c r="T439" s="9" t="s">
        <v>56</v>
      </c>
      <c r="U439" s="8"/>
      <c r="V439" s="8"/>
      <c r="W439" s="8"/>
      <c r="X439" s="8">
        <v>1</v>
      </c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9" t="s">
        <v>55</v>
      </c>
      <c r="AS439" s="9" t="s">
        <v>55</v>
      </c>
      <c r="AT439" s="8"/>
      <c r="AU439" s="9" t="s">
        <v>378</v>
      </c>
      <c r="AV439" s="8">
        <v>169</v>
      </c>
    </row>
    <row r="440" spans="1:48" ht="30" customHeight="1">
      <c r="A440" s="5" t="s">
        <v>379</v>
      </c>
      <c r="B440" s="5" t="s">
        <v>55</v>
      </c>
      <c r="C440" s="5" t="s">
        <v>55</v>
      </c>
      <c r="D440" s="6"/>
      <c r="E440" s="7">
        <v>0</v>
      </c>
      <c r="F440" s="7">
        <f>SUM(F437:F439)</f>
        <v>0</v>
      </c>
      <c r="G440" s="7">
        <v>0</v>
      </c>
      <c r="H440" s="7">
        <f>SUM(H437:H439)</f>
        <v>0</v>
      </c>
      <c r="I440" s="7">
        <v>0</v>
      </c>
      <c r="J440" s="7">
        <f>SUM(J437:J439)</f>
        <v>0</v>
      </c>
      <c r="K440" s="7"/>
      <c r="L440" s="7">
        <f>SUM(L437:L439)</f>
        <v>0</v>
      </c>
      <c r="M440" s="5" t="s">
        <v>55</v>
      </c>
      <c r="N440" s="9" t="s">
        <v>380</v>
      </c>
      <c r="O440" s="9" t="s">
        <v>55</v>
      </c>
      <c r="P440" s="9" t="s">
        <v>55</v>
      </c>
      <c r="Q440" s="9" t="s">
        <v>55</v>
      </c>
      <c r="R440" s="9" t="s">
        <v>57</v>
      </c>
      <c r="S440" s="9" t="s">
        <v>57</v>
      </c>
      <c r="T440" s="9" t="s">
        <v>57</v>
      </c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9" t="s">
        <v>55</v>
      </c>
      <c r="AS440" s="9" t="s">
        <v>55</v>
      </c>
      <c r="AT440" s="8"/>
      <c r="AU440" s="9" t="s">
        <v>381</v>
      </c>
      <c r="AV440" s="8">
        <v>180</v>
      </c>
    </row>
    <row r="441" spans="1:48" ht="30" customHeight="1">
      <c r="A441" s="5" t="s">
        <v>382</v>
      </c>
      <c r="B441" s="5" t="s">
        <v>383</v>
      </c>
      <c r="C441" s="5" t="s">
        <v>136</v>
      </c>
      <c r="D441" s="6">
        <v>1</v>
      </c>
      <c r="E441" s="7">
        <f>ROUNDDOWN(SUMIF(X437:X442, RIGHTB(N441, 1), F437:F442)*W441, 0)</f>
        <v>0</v>
      </c>
      <c r="F441" s="7">
        <f>TRUNC(E441*D441, 0)</f>
        <v>0</v>
      </c>
      <c r="G441" s="7">
        <v>0</v>
      </c>
      <c r="H441" s="7">
        <f>TRUNC(G441*D441, 0)</f>
        <v>0</v>
      </c>
      <c r="I441" s="7">
        <v>0</v>
      </c>
      <c r="J441" s="7">
        <f>TRUNC(I441*D441, 0)</f>
        <v>0</v>
      </c>
      <c r="K441" s="7">
        <f>TRUNC(E441+G441+I441, 0)</f>
        <v>0</v>
      </c>
      <c r="L441" s="7">
        <f>TRUNC(F441+H441+J441, 0)</f>
        <v>0</v>
      </c>
      <c r="M441" s="5" t="s">
        <v>55</v>
      </c>
      <c r="N441" s="9" t="s">
        <v>384</v>
      </c>
      <c r="O441" s="9" t="s">
        <v>55</v>
      </c>
      <c r="P441" s="9" t="s">
        <v>55</v>
      </c>
      <c r="Q441" s="9" t="s">
        <v>365</v>
      </c>
      <c r="R441" s="9" t="s">
        <v>57</v>
      </c>
      <c r="S441" s="9" t="s">
        <v>57</v>
      </c>
      <c r="T441" s="9" t="s">
        <v>57</v>
      </c>
      <c r="U441" s="8">
        <v>0</v>
      </c>
      <c r="V441" s="8">
        <v>0</v>
      </c>
      <c r="W441" s="8">
        <v>5.4000000000000003E-3</v>
      </c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9" t="s">
        <v>55</v>
      </c>
      <c r="AS441" s="9" t="s">
        <v>55</v>
      </c>
      <c r="AT441" s="8"/>
      <c r="AU441" s="9" t="s">
        <v>385</v>
      </c>
      <c r="AV441" s="8">
        <v>181</v>
      </c>
    </row>
    <row r="442" spans="1:48" ht="30" customHeight="1">
      <c r="A442" s="5" t="s">
        <v>386</v>
      </c>
      <c r="B442" s="5" t="s">
        <v>55</v>
      </c>
      <c r="C442" s="5" t="s">
        <v>55</v>
      </c>
      <c r="D442" s="6">
        <v>1</v>
      </c>
      <c r="E442" s="7">
        <f>TRUNC([1]단가대비표!O121,0)</f>
        <v>0</v>
      </c>
      <c r="F442" s="7">
        <f>TRUNC(E442*D442, 0)</f>
        <v>0</v>
      </c>
      <c r="G442" s="7">
        <f>TRUNC([1]단가대비표!P121,0)</f>
        <v>0</v>
      </c>
      <c r="H442" s="7">
        <f>TRUNC(G442*D442, 0)</f>
        <v>0</v>
      </c>
      <c r="I442" s="7">
        <f>TRUNC([1]단가대비표!V121,0)</f>
        <v>0</v>
      </c>
      <c r="J442" s="7">
        <f>TRUNC(I442*D442, 0)</f>
        <v>0</v>
      </c>
      <c r="K442" s="7">
        <f>TRUNC(E442+G442+I442, 0)</f>
        <v>0</v>
      </c>
      <c r="L442" s="7">
        <f>TRUNC(F442+H442+J442, 0)</f>
        <v>0</v>
      </c>
      <c r="M442" s="5" t="s">
        <v>55</v>
      </c>
      <c r="N442" s="9" t="s">
        <v>387</v>
      </c>
      <c r="O442" s="9" t="s">
        <v>55</v>
      </c>
      <c r="P442" s="9" t="s">
        <v>55</v>
      </c>
      <c r="Q442" s="9" t="s">
        <v>365</v>
      </c>
      <c r="R442" s="9" t="s">
        <v>57</v>
      </c>
      <c r="S442" s="9" t="s">
        <v>57</v>
      </c>
      <c r="T442" s="9" t="s">
        <v>56</v>
      </c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9" t="s">
        <v>55</v>
      </c>
      <c r="AS442" s="9" t="s">
        <v>55</v>
      </c>
      <c r="AT442" s="8"/>
      <c r="AU442" s="9" t="s">
        <v>388</v>
      </c>
      <c r="AV442" s="8">
        <v>182</v>
      </c>
    </row>
    <row r="443" spans="1:48" ht="30" customHeight="1">
      <c r="A443" s="6"/>
      <c r="B443" s="6"/>
      <c r="C443" s="6"/>
      <c r="D443" s="6"/>
      <c r="E443" s="7"/>
      <c r="F443" s="7"/>
      <c r="G443" s="7"/>
      <c r="H443" s="7"/>
      <c r="I443" s="7"/>
      <c r="J443" s="7"/>
      <c r="K443" s="7"/>
      <c r="L443" s="7"/>
      <c r="M443" s="6"/>
      <c r="Q443" s="10" t="s">
        <v>365</v>
      </c>
    </row>
    <row r="444" spans="1:48" ht="30" customHeight="1">
      <c r="A444" s="6"/>
      <c r="B444" s="6"/>
      <c r="C444" s="6"/>
      <c r="D444" s="6"/>
      <c r="E444" s="7"/>
      <c r="F444" s="7"/>
      <c r="G444" s="7"/>
      <c r="H444" s="7"/>
      <c r="I444" s="7"/>
      <c r="J444" s="7"/>
      <c r="K444" s="7"/>
      <c r="L444" s="7"/>
      <c r="M444" s="6"/>
      <c r="Q444" s="10" t="s">
        <v>365</v>
      </c>
    </row>
    <row r="445" spans="1:48" ht="30" customHeight="1">
      <c r="A445" s="6"/>
      <c r="B445" s="6"/>
      <c r="C445" s="6"/>
      <c r="D445" s="6"/>
      <c r="E445" s="7"/>
      <c r="F445" s="7"/>
      <c r="G445" s="7"/>
      <c r="H445" s="7"/>
      <c r="I445" s="7"/>
      <c r="J445" s="7"/>
      <c r="K445" s="7"/>
      <c r="L445" s="7"/>
      <c r="M445" s="6"/>
      <c r="Q445" s="10" t="s">
        <v>365</v>
      </c>
    </row>
    <row r="446" spans="1:48" ht="30" customHeight="1">
      <c r="A446" s="6"/>
      <c r="B446" s="6"/>
      <c r="C446" s="6"/>
      <c r="D446" s="6"/>
      <c r="E446" s="7"/>
      <c r="F446" s="7"/>
      <c r="G446" s="7"/>
      <c r="H446" s="7"/>
      <c r="I446" s="7"/>
      <c r="J446" s="7"/>
      <c r="K446" s="7"/>
      <c r="L446" s="7"/>
      <c r="M446" s="6"/>
      <c r="Q446" s="10" t="s">
        <v>365</v>
      </c>
    </row>
    <row r="447" spans="1:48" ht="30" customHeight="1">
      <c r="A447" s="6"/>
      <c r="B447" s="6"/>
      <c r="C447" s="6"/>
      <c r="D447" s="6"/>
      <c r="E447" s="7"/>
      <c r="F447" s="7"/>
      <c r="G447" s="7"/>
      <c r="H447" s="7"/>
      <c r="I447" s="7"/>
      <c r="J447" s="7"/>
      <c r="K447" s="7"/>
      <c r="L447" s="7"/>
      <c r="M447" s="6"/>
      <c r="Q447" s="10" t="s">
        <v>365</v>
      </c>
    </row>
    <row r="448" spans="1:48" ht="30" customHeight="1">
      <c r="A448" s="6"/>
      <c r="B448" s="6"/>
      <c r="C448" s="6"/>
      <c r="D448" s="6"/>
      <c r="E448" s="7"/>
      <c r="F448" s="7"/>
      <c r="G448" s="7"/>
      <c r="H448" s="7"/>
      <c r="I448" s="7"/>
      <c r="J448" s="7"/>
      <c r="K448" s="7"/>
      <c r="L448" s="7"/>
      <c r="M448" s="6"/>
      <c r="Q448" s="10" t="s">
        <v>365</v>
      </c>
    </row>
    <row r="449" spans="1:48" ht="30" customHeight="1">
      <c r="A449" s="6"/>
      <c r="B449" s="6"/>
      <c r="C449" s="6"/>
      <c r="D449" s="6"/>
      <c r="E449" s="7"/>
      <c r="F449" s="7"/>
      <c r="G449" s="7"/>
      <c r="H449" s="7"/>
      <c r="I449" s="7"/>
      <c r="J449" s="7"/>
      <c r="K449" s="7"/>
      <c r="L449" s="7"/>
      <c r="M449" s="6"/>
      <c r="Q449" s="10" t="s">
        <v>365</v>
      </c>
    </row>
    <row r="450" spans="1:48" ht="30" customHeight="1">
      <c r="A450" s="6"/>
      <c r="B450" s="6"/>
      <c r="C450" s="6"/>
      <c r="D450" s="6"/>
      <c r="E450" s="7"/>
      <c r="F450" s="7"/>
      <c r="G450" s="7"/>
      <c r="H450" s="7"/>
      <c r="I450" s="7"/>
      <c r="J450" s="7"/>
      <c r="K450" s="7"/>
      <c r="L450" s="7"/>
      <c r="M450" s="6"/>
      <c r="Q450" s="10" t="s">
        <v>365</v>
      </c>
    </row>
    <row r="451" spans="1:48" ht="30" customHeight="1">
      <c r="A451" s="6"/>
      <c r="B451" s="6"/>
      <c r="C451" s="6"/>
      <c r="D451" s="6"/>
      <c r="E451" s="7"/>
      <c r="F451" s="7"/>
      <c r="G451" s="7"/>
      <c r="H451" s="7"/>
      <c r="I451" s="7"/>
      <c r="J451" s="7"/>
      <c r="K451" s="7"/>
      <c r="L451" s="7"/>
      <c r="M451" s="6"/>
      <c r="Q451" s="10" t="s">
        <v>365</v>
      </c>
    </row>
    <row r="452" spans="1:48" ht="30" customHeight="1">
      <c r="A452" s="6"/>
      <c r="B452" s="6"/>
      <c r="C452" s="6"/>
      <c r="D452" s="6"/>
      <c r="E452" s="7"/>
      <c r="F452" s="7"/>
      <c r="G452" s="7"/>
      <c r="H452" s="7"/>
      <c r="I452" s="7"/>
      <c r="J452" s="7"/>
      <c r="K452" s="7"/>
      <c r="L452" s="7"/>
      <c r="M452" s="6"/>
      <c r="Q452" s="10" t="s">
        <v>365</v>
      </c>
    </row>
    <row r="453" spans="1:48" ht="30" customHeight="1">
      <c r="A453" s="6"/>
      <c r="B453" s="6"/>
      <c r="C453" s="6"/>
      <c r="D453" s="6"/>
      <c r="E453" s="7"/>
      <c r="F453" s="7"/>
      <c r="G453" s="7"/>
      <c r="H453" s="7"/>
      <c r="I453" s="7"/>
      <c r="J453" s="7"/>
      <c r="K453" s="7"/>
      <c r="L453" s="7"/>
      <c r="M453" s="6"/>
      <c r="Q453" s="10" t="s">
        <v>365</v>
      </c>
    </row>
    <row r="454" spans="1:48" ht="30" customHeight="1">
      <c r="A454" s="6"/>
      <c r="B454" s="6"/>
      <c r="C454" s="6"/>
      <c r="D454" s="6"/>
      <c r="E454" s="7"/>
      <c r="F454" s="7"/>
      <c r="G454" s="7"/>
      <c r="H454" s="7"/>
      <c r="I454" s="7"/>
      <c r="J454" s="7"/>
      <c r="K454" s="7"/>
      <c r="L454" s="7"/>
      <c r="M454" s="6"/>
      <c r="Q454" s="10" t="s">
        <v>365</v>
      </c>
    </row>
    <row r="455" spans="1:48" ht="30" customHeight="1">
      <c r="A455" s="6"/>
      <c r="B455" s="6"/>
      <c r="C455" s="6"/>
      <c r="D455" s="6"/>
      <c r="E455" s="7"/>
      <c r="F455" s="7"/>
      <c r="G455" s="7"/>
      <c r="H455" s="7"/>
      <c r="I455" s="7"/>
      <c r="J455" s="7"/>
      <c r="K455" s="7"/>
      <c r="L455" s="7"/>
      <c r="M455" s="6"/>
      <c r="Q455" s="10" t="s">
        <v>365</v>
      </c>
    </row>
    <row r="456" spans="1:48" ht="30" customHeight="1">
      <c r="A456" s="6"/>
      <c r="B456" s="6"/>
      <c r="C456" s="6"/>
      <c r="D456" s="6"/>
      <c r="E456" s="7"/>
      <c r="F456" s="7"/>
      <c r="G456" s="7"/>
      <c r="H456" s="7"/>
      <c r="I456" s="7"/>
      <c r="J456" s="7"/>
      <c r="K456" s="7"/>
      <c r="L456" s="7"/>
      <c r="M456" s="6"/>
      <c r="Q456" s="10" t="s">
        <v>365</v>
      </c>
    </row>
    <row r="457" spans="1:48" ht="30" customHeight="1">
      <c r="A457" s="6"/>
      <c r="B457" s="6"/>
      <c r="C457" s="6"/>
      <c r="D457" s="6"/>
      <c r="E457" s="7"/>
      <c r="F457" s="7"/>
      <c r="G457" s="7"/>
      <c r="H457" s="7"/>
      <c r="I457" s="7"/>
      <c r="J457" s="7"/>
      <c r="K457" s="7"/>
      <c r="L457" s="7"/>
      <c r="M457" s="6"/>
      <c r="Q457" s="10" t="s">
        <v>365</v>
      </c>
    </row>
    <row r="458" spans="1:48" ht="30" customHeight="1">
      <c r="A458" s="6"/>
      <c r="B458" s="6"/>
      <c r="C458" s="6"/>
      <c r="D458" s="6"/>
      <c r="E458" s="7"/>
      <c r="F458" s="7"/>
      <c r="G458" s="7"/>
      <c r="H458" s="7"/>
      <c r="I458" s="7"/>
      <c r="J458" s="7"/>
      <c r="K458" s="7"/>
      <c r="L458" s="7"/>
      <c r="M458" s="6"/>
      <c r="Q458" s="10" t="s">
        <v>365</v>
      </c>
    </row>
    <row r="459" spans="1:48" ht="30" customHeight="1">
      <c r="A459" s="5" t="s">
        <v>59</v>
      </c>
      <c r="B459" s="6"/>
      <c r="C459" s="6"/>
      <c r="D459" s="6"/>
      <c r="E459" s="7"/>
      <c r="F459" s="7">
        <f>SUMIF(Q437:Q458,"0103",F437:F458)</f>
        <v>0</v>
      </c>
      <c r="G459" s="7"/>
      <c r="H459" s="7">
        <f>SUMIF(Q437:Q458,"0103",H437:H458)</f>
        <v>0</v>
      </c>
      <c r="I459" s="7"/>
      <c r="J459" s="7">
        <f>SUMIF(Q437:Q458,"0103",J437:J458)</f>
        <v>0</v>
      </c>
      <c r="K459" s="7"/>
      <c r="L459" s="7">
        <f>SUMIF(Q437:Q458,"0103",L437:L458)</f>
        <v>0</v>
      </c>
      <c r="M459" s="6"/>
      <c r="N459" t="s">
        <v>60</v>
      </c>
    </row>
    <row r="460" spans="1:48" ht="30" customHeight="1">
      <c r="A460" s="5" t="s">
        <v>389</v>
      </c>
      <c r="B460" s="5" t="s">
        <v>390</v>
      </c>
      <c r="C460" s="6"/>
      <c r="D460" s="6"/>
      <c r="E460" s="7"/>
      <c r="F460" s="7"/>
      <c r="G460" s="7"/>
      <c r="H460" s="7"/>
      <c r="I460" s="7"/>
      <c r="J460" s="7"/>
      <c r="K460" s="7"/>
      <c r="L460" s="7"/>
      <c r="M460" s="6"/>
      <c r="N460" s="8"/>
      <c r="O460" s="8"/>
      <c r="P460" s="8"/>
      <c r="Q460" s="9" t="s">
        <v>391</v>
      </c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</row>
    <row r="461" spans="1:48" ht="30" customHeight="1">
      <c r="A461" s="5" t="s">
        <v>392</v>
      </c>
      <c r="B461" s="5" t="s">
        <v>393</v>
      </c>
      <c r="C461" s="5" t="s">
        <v>87</v>
      </c>
      <c r="D461" s="6">
        <v>2.2000000000000002</v>
      </c>
      <c r="E461" s="7">
        <f>TRUNC([1]일위대가목록!E43,0)</f>
        <v>0</v>
      </c>
      <c r="F461" s="7">
        <f t="shared" ref="F461:F466" si="22">TRUNC(E461*D461, 0)</f>
        <v>0</v>
      </c>
      <c r="G461" s="7">
        <f>TRUNC([1]일위대가목록!F43,0)</f>
        <v>0</v>
      </c>
      <c r="H461" s="7">
        <f t="shared" ref="H461:H466" si="23">TRUNC(G461*D461, 0)</f>
        <v>0</v>
      </c>
      <c r="I461" s="7">
        <f>TRUNC([1]일위대가목록!G43,0)</f>
        <v>0</v>
      </c>
      <c r="J461" s="7">
        <f t="shared" ref="J461:J466" si="24">TRUNC(I461*D461, 0)</f>
        <v>0</v>
      </c>
      <c r="K461" s="7">
        <f t="shared" ref="K461:L466" si="25">TRUNC(E461+G461+I461, 0)</f>
        <v>0</v>
      </c>
      <c r="L461" s="7">
        <f t="shared" si="25"/>
        <v>0</v>
      </c>
      <c r="M461" s="5" t="s">
        <v>394</v>
      </c>
      <c r="N461" s="9" t="s">
        <v>395</v>
      </c>
      <c r="O461" s="9" t="s">
        <v>55</v>
      </c>
      <c r="P461" s="9" t="s">
        <v>55</v>
      </c>
      <c r="Q461" s="9" t="s">
        <v>391</v>
      </c>
      <c r="R461" s="9" t="s">
        <v>56</v>
      </c>
      <c r="S461" s="9" t="s">
        <v>57</v>
      </c>
      <c r="T461" s="9" t="s">
        <v>57</v>
      </c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9" t="s">
        <v>55</v>
      </c>
      <c r="AS461" s="9" t="s">
        <v>55</v>
      </c>
      <c r="AT461" s="8"/>
      <c r="AU461" s="9" t="s">
        <v>396</v>
      </c>
      <c r="AV461" s="8">
        <v>117</v>
      </c>
    </row>
    <row r="462" spans="1:48" ht="30" customHeight="1">
      <c r="A462" s="5" t="s">
        <v>392</v>
      </c>
      <c r="B462" s="5" t="s">
        <v>397</v>
      </c>
      <c r="C462" s="5" t="s">
        <v>87</v>
      </c>
      <c r="D462" s="6">
        <v>0.2</v>
      </c>
      <c r="E462" s="7">
        <f>TRUNC([1]일위대가목록!E44,0)</f>
        <v>0</v>
      </c>
      <c r="F462" s="7">
        <f t="shared" si="22"/>
        <v>0</v>
      </c>
      <c r="G462" s="7">
        <f>TRUNC([1]일위대가목록!F44,0)</f>
        <v>0</v>
      </c>
      <c r="H462" s="7">
        <f t="shared" si="23"/>
        <v>0</v>
      </c>
      <c r="I462" s="7">
        <f>TRUNC([1]일위대가목록!G44,0)</f>
        <v>0</v>
      </c>
      <c r="J462" s="7">
        <f t="shared" si="24"/>
        <v>0</v>
      </c>
      <c r="K462" s="7">
        <f t="shared" si="25"/>
        <v>0</v>
      </c>
      <c r="L462" s="7">
        <f t="shared" si="25"/>
        <v>0</v>
      </c>
      <c r="M462" s="5" t="s">
        <v>398</v>
      </c>
      <c r="N462" s="9" t="s">
        <v>399</v>
      </c>
      <c r="O462" s="9" t="s">
        <v>55</v>
      </c>
      <c r="P462" s="9" t="s">
        <v>55</v>
      </c>
      <c r="Q462" s="9" t="s">
        <v>391</v>
      </c>
      <c r="R462" s="9" t="s">
        <v>56</v>
      </c>
      <c r="S462" s="9" t="s">
        <v>57</v>
      </c>
      <c r="T462" s="9" t="s">
        <v>57</v>
      </c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9" t="s">
        <v>55</v>
      </c>
      <c r="AS462" s="9" t="s">
        <v>55</v>
      </c>
      <c r="AT462" s="8"/>
      <c r="AU462" s="9" t="s">
        <v>400</v>
      </c>
      <c r="AV462" s="8">
        <v>154</v>
      </c>
    </row>
    <row r="463" spans="1:48" ht="30" customHeight="1">
      <c r="A463" s="5" t="s">
        <v>392</v>
      </c>
      <c r="B463" s="5" t="s">
        <v>401</v>
      </c>
      <c r="C463" s="5" t="s">
        <v>87</v>
      </c>
      <c r="D463" s="6">
        <v>13.2</v>
      </c>
      <c r="E463" s="7">
        <f>TRUNC([1]일위대가목록!E45,0)</f>
        <v>0</v>
      </c>
      <c r="F463" s="7">
        <f t="shared" si="22"/>
        <v>0</v>
      </c>
      <c r="G463" s="7">
        <f>TRUNC([1]일위대가목록!F45,0)</f>
        <v>0</v>
      </c>
      <c r="H463" s="7">
        <f t="shared" si="23"/>
        <v>0</v>
      </c>
      <c r="I463" s="7">
        <f>TRUNC([1]일위대가목록!G45,0)</f>
        <v>0</v>
      </c>
      <c r="J463" s="7">
        <f t="shared" si="24"/>
        <v>0</v>
      </c>
      <c r="K463" s="7">
        <f t="shared" si="25"/>
        <v>0</v>
      </c>
      <c r="L463" s="7">
        <f t="shared" si="25"/>
        <v>0</v>
      </c>
      <c r="M463" s="5" t="s">
        <v>402</v>
      </c>
      <c r="N463" s="9" t="s">
        <v>403</v>
      </c>
      <c r="O463" s="9" t="s">
        <v>55</v>
      </c>
      <c r="P463" s="9" t="s">
        <v>55</v>
      </c>
      <c r="Q463" s="9" t="s">
        <v>391</v>
      </c>
      <c r="R463" s="9" t="s">
        <v>56</v>
      </c>
      <c r="S463" s="9" t="s">
        <v>57</v>
      </c>
      <c r="T463" s="9" t="s">
        <v>57</v>
      </c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9" t="s">
        <v>55</v>
      </c>
      <c r="AS463" s="9" t="s">
        <v>55</v>
      </c>
      <c r="AT463" s="8"/>
      <c r="AU463" s="9" t="s">
        <v>404</v>
      </c>
      <c r="AV463" s="8">
        <v>217</v>
      </c>
    </row>
    <row r="464" spans="1:48" ht="30" customHeight="1">
      <c r="A464" s="5" t="s">
        <v>392</v>
      </c>
      <c r="B464" s="5" t="s">
        <v>405</v>
      </c>
      <c r="C464" s="5" t="s">
        <v>87</v>
      </c>
      <c r="D464" s="6">
        <v>0.1</v>
      </c>
      <c r="E464" s="7">
        <f>TRUNC([1]일위대가목록!E46,0)</f>
        <v>0</v>
      </c>
      <c r="F464" s="7">
        <f t="shared" si="22"/>
        <v>0</v>
      </c>
      <c r="G464" s="7">
        <f>TRUNC([1]일위대가목록!F46,0)</f>
        <v>0</v>
      </c>
      <c r="H464" s="7">
        <f t="shared" si="23"/>
        <v>0</v>
      </c>
      <c r="I464" s="7">
        <f>TRUNC([1]일위대가목록!G46,0)</f>
        <v>0</v>
      </c>
      <c r="J464" s="7">
        <f t="shared" si="24"/>
        <v>0</v>
      </c>
      <c r="K464" s="7">
        <f t="shared" si="25"/>
        <v>0</v>
      </c>
      <c r="L464" s="7">
        <f t="shared" si="25"/>
        <v>0</v>
      </c>
      <c r="M464" s="5" t="s">
        <v>406</v>
      </c>
      <c r="N464" s="9" t="s">
        <v>407</v>
      </c>
      <c r="O464" s="9" t="s">
        <v>55</v>
      </c>
      <c r="P464" s="9" t="s">
        <v>55</v>
      </c>
      <c r="Q464" s="9" t="s">
        <v>391</v>
      </c>
      <c r="R464" s="9" t="s">
        <v>56</v>
      </c>
      <c r="S464" s="9" t="s">
        <v>57</v>
      </c>
      <c r="T464" s="9" t="s">
        <v>57</v>
      </c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9" t="s">
        <v>55</v>
      </c>
      <c r="AS464" s="9" t="s">
        <v>55</v>
      </c>
      <c r="AT464" s="8"/>
      <c r="AU464" s="9" t="s">
        <v>408</v>
      </c>
      <c r="AV464" s="8">
        <v>218</v>
      </c>
    </row>
    <row r="465" spans="1:48" ht="30" customHeight="1">
      <c r="A465" s="5" t="s">
        <v>392</v>
      </c>
      <c r="B465" s="5" t="s">
        <v>409</v>
      </c>
      <c r="C465" s="5" t="s">
        <v>87</v>
      </c>
      <c r="D465" s="6">
        <v>4.3</v>
      </c>
      <c r="E465" s="7">
        <f>TRUNC([1]일위대가목록!E47,0)</f>
        <v>0</v>
      </c>
      <c r="F465" s="7">
        <f t="shared" si="22"/>
        <v>0</v>
      </c>
      <c r="G465" s="7">
        <f>TRUNC([1]일위대가목록!F47,0)</f>
        <v>0</v>
      </c>
      <c r="H465" s="7">
        <f t="shared" si="23"/>
        <v>0</v>
      </c>
      <c r="I465" s="7">
        <f>TRUNC([1]일위대가목록!G47,0)</f>
        <v>0</v>
      </c>
      <c r="J465" s="7">
        <f t="shared" si="24"/>
        <v>0</v>
      </c>
      <c r="K465" s="7">
        <f t="shared" si="25"/>
        <v>0</v>
      </c>
      <c r="L465" s="7">
        <f t="shared" si="25"/>
        <v>0</v>
      </c>
      <c r="M465" s="5" t="s">
        <v>410</v>
      </c>
      <c r="N465" s="9" t="s">
        <v>411</v>
      </c>
      <c r="O465" s="9" t="s">
        <v>55</v>
      </c>
      <c r="P465" s="9" t="s">
        <v>55</v>
      </c>
      <c r="Q465" s="9" t="s">
        <v>391</v>
      </c>
      <c r="R465" s="9" t="s">
        <v>56</v>
      </c>
      <c r="S465" s="9" t="s">
        <v>57</v>
      </c>
      <c r="T465" s="9" t="s">
        <v>57</v>
      </c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9" t="s">
        <v>55</v>
      </c>
      <c r="AS465" s="9" t="s">
        <v>55</v>
      </c>
      <c r="AT465" s="8"/>
      <c r="AU465" s="9" t="s">
        <v>412</v>
      </c>
      <c r="AV465" s="8">
        <v>122</v>
      </c>
    </row>
    <row r="466" spans="1:48" ht="30" customHeight="1">
      <c r="A466" s="5" t="s">
        <v>413</v>
      </c>
      <c r="B466" s="5" t="s">
        <v>414</v>
      </c>
      <c r="C466" s="5" t="s">
        <v>87</v>
      </c>
      <c r="D466" s="6">
        <v>20</v>
      </c>
      <c r="E466" s="7">
        <f>TRUNC([1]일위대가목록!E48,0)</f>
        <v>0</v>
      </c>
      <c r="F466" s="7">
        <f t="shared" si="22"/>
        <v>0</v>
      </c>
      <c r="G466" s="7">
        <f>TRUNC([1]일위대가목록!F48,0)</f>
        <v>0</v>
      </c>
      <c r="H466" s="7">
        <f t="shared" si="23"/>
        <v>0</v>
      </c>
      <c r="I466" s="7">
        <f>TRUNC([1]일위대가목록!G48,0)</f>
        <v>0</v>
      </c>
      <c r="J466" s="7">
        <f t="shared" si="24"/>
        <v>0</v>
      </c>
      <c r="K466" s="7">
        <f t="shared" si="25"/>
        <v>0</v>
      </c>
      <c r="L466" s="7">
        <f t="shared" si="25"/>
        <v>0</v>
      </c>
      <c r="M466" s="5" t="s">
        <v>415</v>
      </c>
      <c r="N466" s="9" t="s">
        <v>416</v>
      </c>
      <c r="O466" s="9" t="s">
        <v>55</v>
      </c>
      <c r="P466" s="9" t="s">
        <v>55</v>
      </c>
      <c r="Q466" s="9" t="s">
        <v>391</v>
      </c>
      <c r="R466" s="9" t="s">
        <v>56</v>
      </c>
      <c r="S466" s="9" t="s">
        <v>57</v>
      </c>
      <c r="T466" s="9" t="s">
        <v>57</v>
      </c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9" t="s">
        <v>55</v>
      </c>
      <c r="AS466" s="9" t="s">
        <v>55</v>
      </c>
      <c r="AT466" s="8"/>
      <c r="AU466" s="9" t="s">
        <v>417</v>
      </c>
      <c r="AV466" s="8">
        <v>157</v>
      </c>
    </row>
    <row r="467" spans="1:48" ht="30" customHeight="1">
      <c r="A467" s="6"/>
      <c r="B467" s="6"/>
      <c r="C467" s="6"/>
      <c r="D467" s="6"/>
      <c r="E467" s="7"/>
      <c r="F467" s="7"/>
      <c r="G467" s="7"/>
      <c r="H467" s="7"/>
      <c r="I467" s="7"/>
      <c r="J467" s="7"/>
      <c r="K467" s="7"/>
      <c r="L467" s="7"/>
      <c r="M467" s="6"/>
      <c r="Q467" s="10" t="s">
        <v>391</v>
      </c>
    </row>
    <row r="468" spans="1:48" ht="30" customHeight="1">
      <c r="A468" s="6"/>
      <c r="B468" s="6"/>
      <c r="C468" s="6"/>
      <c r="D468" s="6"/>
      <c r="E468" s="7"/>
      <c r="F468" s="7"/>
      <c r="G468" s="7"/>
      <c r="H468" s="7"/>
      <c r="I468" s="7"/>
      <c r="J468" s="7"/>
      <c r="K468" s="7"/>
      <c r="L468" s="7"/>
      <c r="M468" s="6"/>
      <c r="Q468" s="10" t="s">
        <v>391</v>
      </c>
    </row>
    <row r="469" spans="1:48" ht="30" customHeight="1">
      <c r="A469" s="6"/>
      <c r="B469" s="6"/>
      <c r="C469" s="6"/>
      <c r="D469" s="6"/>
      <c r="E469" s="7"/>
      <c r="F469" s="7"/>
      <c r="G469" s="7"/>
      <c r="H469" s="7"/>
      <c r="I469" s="7"/>
      <c r="J469" s="7"/>
      <c r="K469" s="7"/>
      <c r="L469" s="7"/>
      <c r="M469" s="6"/>
      <c r="Q469" s="10" t="s">
        <v>391</v>
      </c>
    </row>
    <row r="470" spans="1:48" ht="30" customHeight="1">
      <c r="A470" s="6"/>
      <c r="B470" s="6"/>
      <c r="C470" s="6"/>
      <c r="D470" s="6"/>
      <c r="E470" s="7"/>
      <c r="F470" s="7"/>
      <c r="G470" s="7"/>
      <c r="H470" s="7"/>
      <c r="I470" s="7"/>
      <c r="J470" s="7"/>
      <c r="K470" s="7"/>
      <c r="L470" s="7"/>
      <c r="M470" s="6"/>
      <c r="Q470" s="10" t="s">
        <v>391</v>
      </c>
    </row>
    <row r="471" spans="1:48" ht="30" customHeight="1">
      <c r="A471" s="6"/>
      <c r="B471" s="6"/>
      <c r="C471" s="6"/>
      <c r="D471" s="6"/>
      <c r="E471" s="7"/>
      <c r="F471" s="7"/>
      <c r="G471" s="7"/>
      <c r="H471" s="7"/>
      <c r="I471" s="7"/>
      <c r="J471" s="7"/>
      <c r="K471" s="7"/>
      <c r="L471" s="7"/>
      <c r="M471" s="6"/>
      <c r="Q471" s="10" t="s">
        <v>391</v>
      </c>
    </row>
    <row r="472" spans="1:48" ht="30" customHeight="1">
      <c r="A472" s="6"/>
      <c r="B472" s="6"/>
      <c r="C472" s="6"/>
      <c r="D472" s="6"/>
      <c r="E472" s="7"/>
      <c r="F472" s="7"/>
      <c r="G472" s="7"/>
      <c r="H472" s="7"/>
      <c r="I472" s="7"/>
      <c r="J472" s="7"/>
      <c r="K472" s="7"/>
      <c r="L472" s="7"/>
      <c r="M472" s="6"/>
      <c r="Q472" s="10" t="s">
        <v>391</v>
      </c>
    </row>
    <row r="473" spans="1:48" ht="30" customHeight="1">
      <c r="A473" s="6"/>
      <c r="B473" s="6"/>
      <c r="C473" s="6"/>
      <c r="D473" s="6"/>
      <c r="E473" s="7"/>
      <c r="F473" s="7"/>
      <c r="G473" s="7"/>
      <c r="H473" s="7"/>
      <c r="I473" s="7"/>
      <c r="J473" s="7"/>
      <c r="K473" s="7"/>
      <c r="L473" s="7"/>
      <c r="M473" s="6"/>
      <c r="Q473" s="10" t="s">
        <v>391</v>
      </c>
    </row>
    <row r="474" spans="1:48" ht="30" customHeight="1">
      <c r="A474" s="6"/>
      <c r="B474" s="6"/>
      <c r="C474" s="6"/>
      <c r="D474" s="6"/>
      <c r="E474" s="7"/>
      <c r="F474" s="7"/>
      <c r="G474" s="7"/>
      <c r="H474" s="7"/>
      <c r="I474" s="7"/>
      <c r="J474" s="7"/>
      <c r="K474" s="7"/>
      <c r="L474" s="7"/>
      <c r="M474" s="6"/>
      <c r="Q474" s="10" t="s">
        <v>391</v>
      </c>
    </row>
    <row r="475" spans="1:48" ht="30" customHeight="1">
      <c r="A475" s="6"/>
      <c r="B475" s="6"/>
      <c r="C475" s="6"/>
      <c r="D475" s="6"/>
      <c r="E475" s="7"/>
      <c r="F475" s="7"/>
      <c r="G475" s="7"/>
      <c r="H475" s="7"/>
      <c r="I475" s="7"/>
      <c r="J475" s="7"/>
      <c r="K475" s="7"/>
      <c r="L475" s="7"/>
      <c r="M475" s="6"/>
      <c r="Q475" s="10" t="s">
        <v>391</v>
      </c>
    </row>
    <row r="476" spans="1:48" ht="30" customHeight="1">
      <c r="A476" s="6"/>
      <c r="B476" s="6"/>
      <c r="C476" s="6"/>
      <c r="D476" s="6"/>
      <c r="E476" s="7"/>
      <c r="F476" s="7"/>
      <c r="G476" s="7"/>
      <c r="H476" s="7"/>
      <c r="I476" s="7"/>
      <c r="J476" s="7"/>
      <c r="K476" s="7"/>
      <c r="L476" s="7"/>
      <c r="M476" s="6"/>
      <c r="Q476" s="10" t="s">
        <v>391</v>
      </c>
    </row>
    <row r="477" spans="1:48" ht="30" customHeight="1">
      <c r="A477" s="6"/>
      <c r="B477" s="6"/>
      <c r="C477" s="6"/>
      <c r="D477" s="6"/>
      <c r="E477" s="7"/>
      <c r="F477" s="7"/>
      <c r="G477" s="7"/>
      <c r="H477" s="7"/>
      <c r="I477" s="7"/>
      <c r="J477" s="7"/>
      <c r="K477" s="7"/>
      <c r="L477" s="7"/>
      <c r="M477" s="6"/>
      <c r="Q477" s="10" t="s">
        <v>391</v>
      </c>
    </row>
    <row r="478" spans="1:48" ht="30" customHeight="1">
      <c r="A478" s="6"/>
      <c r="B478" s="6"/>
      <c r="C478" s="6"/>
      <c r="D478" s="6"/>
      <c r="E478" s="7"/>
      <c r="F478" s="7"/>
      <c r="G478" s="7"/>
      <c r="H478" s="7"/>
      <c r="I478" s="7"/>
      <c r="J478" s="7"/>
      <c r="K478" s="7"/>
      <c r="L478" s="7"/>
      <c r="M478" s="6"/>
      <c r="Q478" s="10" t="s">
        <v>391</v>
      </c>
    </row>
    <row r="479" spans="1:48" ht="30" customHeight="1">
      <c r="A479" s="6"/>
      <c r="B479" s="6"/>
      <c r="C479" s="6"/>
      <c r="D479" s="6"/>
      <c r="E479" s="7"/>
      <c r="F479" s="7"/>
      <c r="G479" s="7"/>
      <c r="H479" s="7"/>
      <c r="I479" s="7"/>
      <c r="J479" s="7"/>
      <c r="K479" s="7"/>
      <c r="L479" s="7"/>
      <c r="M479" s="6"/>
      <c r="Q479" s="10" t="s">
        <v>391</v>
      </c>
    </row>
    <row r="480" spans="1:48" ht="30" customHeight="1">
      <c r="A480" s="6"/>
      <c r="B480" s="6"/>
      <c r="C480" s="6"/>
      <c r="D480" s="6"/>
      <c r="E480" s="7"/>
      <c r="F480" s="7"/>
      <c r="G480" s="7"/>
      <c r="H480" s="7"/>
      <c r="I480" s="7"/>
      <c r="J480" s="7"/>
      <c r="K480" s="7"/>
      <c r="L480" s="7"/>
      <c r="M480" s="6"/>
      <c r="Q480" s="10" t="s">
        <v>391</v>
      </c>
    </row>
    <row r="481" spans="1:48" ht="30" customHeight="1">
      <c r="A481" s="6"/>
      <c r="B481" s="6"/>
      <c r="C481" s="6"/>
      <c r="D481" s="6"/>
      <c r="E481" s="7"/>
      <c r="F481" s="7"/>
      <c r="G481" s="7"/>
      <c r="H481" s="7"/>
      <c r="I481" s="7"/>
      <c r="J481" s="7"/>
      <c r="K481" s="7"/>
      <c r="L481" s="7"/>
      <c r="M481" s="6"/>
      <c r="Q481" s="10" t="s">
        <v>391</v>
      </c>
    </row>
    <row r="482" spans="1:48" ht="30" customHeight="1">
      <c r="A482" s="6"/>
      <c r="B482" s="6"/>
      <c r="C482" s="6"/>
      <c r="D482" s="6"/>
      <c r="E482" s="7"/>
      <c r="F482" s="7"/>
      <c r="G482" s="7"/>
      <c r="H482" s="7"/>
      <c r="I482" s="7"/>
      <c r="J482" s="7"/>
      <c r="K482" s="7"/>
      <c r="L482" s="7"/>
      <c r="M482" s="6"/>
      <c r="Q482" s="10" t="s">
        <v>391</v>
      </c>
    </row>
    <row r="483" spans="1:48" ht="30" customHeight="1">
      <c r="A483" s="5" t="s">
        <v>59</v>
      </c>
      <c r="B483" s="6"/>
      <c r="C483" s="6"/>
      <c r="D483" s="6"/>
      <c r="E483" s="7"/>
      <c r="F483" s="7">
        <f>SUMIF(Q461:Q482,"010401",F461:F482)</f>
        <v>0</v>
      </c>
      <c r="G483" s="7"/>
      <c r="H483" s="7">
        <f>SUMIF(Q461:Q482,"010401",H461:H482)</f>
        <v>0</v>
      </c>
      <c r="I483" s="7"/>
      <c r="J483" s="7">
        <f>SUMIF(Q461:Q482,"010401",J461:J482)</f>
        <v>0</v>
      </c>
      <c r="K483" s="7"/>
      <c r="L483" s="7">
        <f>SUMIF(Q461:Q482,"010401",L461:L482)</f>
        <v>0</v>
      </c>
      <c r="M483" s="6"/>
      <c r="N483" t="s">
        <v>60</v>
      </c>
    </row>
    <row r="484" spans="1:48" ht="30" customHeight="1">
      <c r="A484" s="5" t="s">
        <v>418</v>
      </c>
      <c r="B484" s="5" t="s">
        <v>390</v>
      </c>
      <c r="C484" s="6"/>
      <c r="D484" s="6"/>
      <c r="E484" s="7"/>
      <c r="F484" s="7"/>
      <c r="G484" s="7"/>
      <c r="H484" s="7"/>
      <c r="I484" s="7"/>
      <c r="J484" s="7"/>
      <c r="K484" s="7"/>
      <c r="L484" s="7"/>
      <c r="M484" s="6"/>
      <c r="N484" s="8"/>
      <c r="O484" s="8"/>
      <c r="P484" s="8"/>
      <c r="Q484" s="9" t="s">
        <v>419</v>
      </c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</row>
    <row r="485" spans="1:48" ht="30" customHeight="1">
      <c r="A485" s="5" t="s">
        <v>392</v>
      </c>
      <c r="B485" s="5" t="s">
        <v>393</v>
      </c>
      <c r="C485" s="5" t="s">
        <v>87</v>
      </c>
      <c r="D485" s="6">
        <v>6.5549999999999997</v>
      </c>
      <c r="E485" s="7">
        <f>TRUNC([1]일위대가목록!E43,0)</f>
        <v>0</v>
      </c>
      <c r="F485" s="7">
        <f>TRUNC(E485*D485, 0)</f>
        <v>0</v>
      </c>
      <c r="G485" s="7">
        <f>TRUNC([1]일위대가목록!F43,0)</f>
        <v>0</v>
      </c>
      <c r="H485" s="7">
        <f>TRUNC(G485*D485, 0)</f>
        <v>0</v>
      </c>
      <c r="I485" s="7">
        <f>TRUNC([1]일위대가목록!G43,0)</f>
        <v>0</v>
      </c>
      <c r="J485" s="7">
        <f>TRUNC(I485*D485, 0)</f>
        <v>0</v>
      </c>
      <c r="K485" s="7">
        <f t="shared" ref="K485:L488" si="26">TRUNC(E485+G485+I485, 0)</f>
        <v>0</v>
      </c>
      <c r="L485" s="7">
        <f t="shared" si="26"/>
        <v>0</v>
      </c>
      <c r="M485" s="5" t="s">
        <v>394</v>
      </c>
      <c r="N485" s="9" t="s">
        <v>395</v>
      </c>
      <c r="O485" s="9" t="s">
        <v>55</v>
      </c>
      <c r="P485" s="9" t="s">
        <v>55</v>
      </c>
      <c r="Q485" s="9" t="s">
        <v>419</v>
      </c>
      <c r="R485" s="9" t="s">
        <v>56</v>
      </c>
      <c r="S485" s="9" t="s">
        <v>57</v>
      </c>
      <c r="T485" s="9" t="s">
        <v>57</v>
      </c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9" t="s">
        <v>55</v>
      </c>
      <c r="AS485" s="9" t="s">
        <v>55</v>
      </c>
      <c r="AT485" s="8"/>
      <c r="AU485" s="9" t="s">
        <v>420</v>
      </c>
      <c r="AV485" s="8">
        <v>175</v>
      </c>
    </row>
    <row r="486" spans="1:48" ht="30" customHeight="1">
      <c r="A486" s="5" t="s">
        <v>392</v>
      </c>
      <c r="B486" s="5" t="s">
        <v>397</v>
      </c>
      <c r="C486" s="5" t="s">
        <v>87</v>
      </c>
      <c r="D486" s="6">
        <v>2.0880000000000001</v>
      </c>
      <c r="E486" s="7">
        <f>TRUNC([1]일위대가목록!E44,0)</f>
        <v>0</v>
      </c>
      <c r="F486" s="7">
        <f>TRUNC(E486*D486, 0)</f>
        <v>0</v>
      </c>
      <c r="G486" s="7">
        <f>TRUNC([1]일위대가목록!F44,0)</f>
        <v>0</v>
      </c>
      <c r="H486" s="7">
        <f>TRUNC(G486*D486, 0)</f>
        <v>0</v>
      </c>
      <c r="I486" s="7">
        <f>TRUNC([1]일위대가목록!G44,0)</f>
        <v>0</v>
      </c>
      <c r="J486" s="7">
        <f>TRUNC(I486*D486, 0)</f>
        <v>0</v>
      </c>
      <c r="K486" s="7">
        <f t="shared" si="26"/>
        <v>0</v>
      </c>
      <c r="L486" s="7">
        <f t="shared" si="26"/>
        <v>0</v>
      </c>
      <c r="M486" s="5" t="s">
        <v>398</v>
      </c>
      <c r="N486" s="9" t="s">
        <v>399</v>
      </c>
      <c r="O486" s="9" t="s">
        <v>55</v>
      </c>
      <c r="P486" s="9" t="s">
        <v>55</v>
      </c>
      <c r="Q486" s="9" t="s">
        <v>419</v>
      </c>
      <c r="R486" s="9" t="s">
        <v>56</v>
      </c>
      <c r="S486" s="9" t="s">
        <v>57</v>
      </c>
      <c r="T486" s="9" t="s">
        <v>57</v>
      </c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9" t="s">
        <v>55</v>
      </c>
      <c r="AS486" s="9" t="s">
        <v>55</v>
      </c>
      <c r="AT486" s="8"/>
      <c r="AU486" s="9" t="s">
        <v>421</v>
      </c>
      <c r="AV486" s="8">
        <v>177</v>
      </c>
    </row>
    <row r="487" spans="1:48" ht="30" customHeight="1">
      <c r="A487" s="5" t="s">
        <v>413</v>
      </c>
      <c r="B487" s="5" t="s">
        <v>414</v>
      </c>
      <c r="C487" s="5" t="s">
        <v>87</v>
      </c>
      <c r="D487" s="6">
        <v>8.6430000000000007</v>
      </c>
      <c r="E487" s="7">
        <f>TRUNC([1]일위대가목록!E48,0)</f>
        <v>0</v>
      </c>
      <c r="F487" s="7">
        <f>TRUNC(E487*D487, 0)</f>
        <v>0</v>
      </c>
      <c r="G487" s="7">
        <f>TRUNC([1]일위대가목록!F48,0)</f>
        <v>0</v>
      </c>
      <c r="H487" s="7">
        <f>TRUNC(G487*D487, 0)</f>
        <v>0</v>
      </c>
      <c r="I487" s="7">
        <f>TRUNC([1]일위대가목록!G48,0)</f>
        <v>0</v>
      </c>
      <c r="J487" s="7">
        <f>TRUNC(I487*D487, 0)</f>
        <v>0</v>
      </c>
      <c r="K487" s="7">
        <f t="shared" si="26"/>
        <v>0</v>
      </c>
      <c r="L487" s="7">
        <f t="shared" si="26"/>
        <v>0</v>
      </c>
      <c r="M487" s="5" t="s">
        <v>415</v>
      </c>
      <c r="N487" s="9" t="s">
        <v>416</v>
      </c>
      <c r="O487" s="9" t="s">
        <v>55</v>
      </c>
      <c r="P487" s="9" t="s">
        <v>55</v>
      </c>
      <c r="Q487" s="9" t="s">
        <v>419</v>
      </c>
      <c r="R487" s="9" t="s">
        <v>56</v>
      </c>
      <c r="S487" s="9" t="s">
        <v>57</v>
      </c>
      <c r="T487" s="9" t="s">
        <v>57</v>
      </c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9" t="s">
        <v>55</v>
      </c>
      <c r="AS487" s="9" t="s">
        <v>55</v>
      </c>
      <c r="AT487" s="8"/>
      <c r="AU487" s="9" t="s">
        <v>422</v>
      </c>
      <c r="AV487" s="8">
        <v>176</v>
      </c>
    </row>
    <row r="488" spans="1:48" ht="30" customHeight="1">
      <c r="A488" s="5" t="s">
        <v>423</v>
      </c>
      <c r="B488" s="5" t="s">
        <v>424</v>
      </c>
      <c r="C488" s="5" t="s">
        <v>87</v>
      </c>
      <c r="D488" s="6">
        <v>8.6430000000000007</v>
      </c>
      <c r="E488" s="7">
        <f>TRUNC([1]일위대가목록!E49,0)</f>
        <v>0</v>
      </c>
      <c r="F488" s="7">
        <f>TRUNC(E488*D488, 0)</f>
        <v>0</v>
      </c>
      <c r="G488" s="7">
        <f>TRUNC([1]일위대가목록!F49,0)</f>
        <v>0</v>
      </c>
      <c r="H488" s="7">
        <f>TRUNC(G488*D488, 0)</f>
        <v>0</v>
      </c>
      <c r="I488" s="7">
        <f>TRUNC([1]일위대가목록!G49,0)</f>
        <v>0</v>
      </c>
      <c r="J488" s="7">
        <f>TRUNC(I488*D488, 0)</f>
        <v>0</v>
      </c>
      <c r="K488" s="7">
        <f t="shared" si="26"/>
        <v>0</v>
      </c>
      <c r="L488" s="7">
        <f t="shared" si="26"/>
        <v>0</v>
      </c>
      <c r="M488" s="5" t="s">
        <v>425</v>
      </c>
      <c r="N488" s="9" t="s">
        <v>426</v>
      </c>
      <c r="O488" s="9" t="s">
        <v>55</v>
      </c>
      <c r="P488" s="9" t="s">
        <v>55</v>
      </c>
      <c r="Q488" s="9" t="s">
        <v>419</v>
      </c>
      <c r="R488" s="9" t="s">
        <v>56</v>
      </c>
      <c r="S488" s="9" t="s">
        <v>57</v>
      </c>
      <c r="T488" s="9" t="s">
        <v>57</v>
      </c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9" t="s">
        <v>55</v>
      </c>
      <c r="AS488" s="9" t="s">
        <v>55</v>
      </c>
      <c r="AT488" s="8"/>
      <c r="AU488" s="9" t="s">
        <v>427</v>
      </c>
      <c r="AV488" s="8">
        <v>178</v>
      </c>
    </row>
    <row r="489" spans="1:48" ht="30" customHeight="1">
      <c r="A489" s="6"/>
      <c r="B489" s="6"/>
      <c r="C489" s="6"/>
      <c r="D489" s="6"/>
      <c r="E489" s="7"/>
      <c r="F489" s="7"/>
      <c r="G489" s="7"/>
      <c r="H489" s="7"/>
      <c r="I489" s="7"/>
      <c r="J489" s="7"/>
      <c r="K489" s="7"/>
      <c r="L489" s="7"/>
      <c r="M489" s="6"/>
      <c r="Q489" s="10" t="s">
        <v>419</v>
      </c>
    </row>
    <row r="490" spans="1:48" ht="30" customHeight="1">
      <c r="A490" s="6"/>
      <c r="B490" s="6"/>
      <c r="C490" s="6"/>
      <c r="D490" s="6"/>
      <c r="E490" s="7"/>
      <c r="F490" s="7"/>
      <c r="G490" s="7"/>
      <c r="H490" s="7"/>
      <c r="I490" s="7"/>
      <c r="J490" s="7"/>
      <c r="K490" s="7"/>
      <c r="L490" s="7"/>
      <c r="M490" s="6"/>
      <c r="Q490" s="10" t="s">
        <v>419</v>
      </c>
    </row>
    <row r="491" spans="1:48" ht="30" customHeight="1">
      <c r="A491" s="6"/>
      <c r="B491" s="6"/>
      <c r="C491" s="6"/>
      <c r="D491" s="6"/>
      <c r="E491" s="7"/>
      <c r="F491" s="7"/>
      <c r="G491" s="7"/>
      <c r="H491" s="7"/>
      <c r="I491" s="7"/>
      <c r="J491" s="7"/>
      <c r="K491" s="7"/>
      <c r="L491" s="7"/>
      <c r="M491" s="6"/>
      <c r="Q491" s="10" t="s">
        <v>419</v>
      </c>
    </row>
    <row r="492" spans="1:48" ht="30" customHeight="1">
      <c r="A492" s="6"/>
      <c r="B492" s="6"/>
      <c r="C492" s="6"/>
      <c r="D492" s="6"/>
      <c r="E492" s="7"/>
      <c r="F492" s="7"/>
      <c r="G492" s="7"/>
      <c r="H492" s="7"/>
      <c r="I492" s="7"/>
      <c r="J492" s="7"/>
      <c r="K492" s="7"/>
      <c r="L492" s="7"/>
      <c r="M492" s="6"/>
      <c r="Q492" s="10" t="s">
        <v>419</v>
      </c>
    </row>
    <row r="493" spans="1:48" ht="30" customHeight="1">
      <c r="A493" s="6"/>
      <c r="B493" s="6"/>
      <c r="C493" s="6"/>
      <c r="D493" s="6"/>
      <c r="E493" s="7"/>
      <c r="F493" s="7"/>
      <c r="G493" s="7"/>
      <c r="H493" s="7"/>
      <c r="I493" s="7"/>
      <c r="J493" s="7"/>
      <c r="K493" s="7"/>
      <c r="L493" s="7"/>
      <c r="M493" s="6"/>
      <c r="Q493" s="10" t="s">
        <v>419</v>
      </c>
    </row>
    <row r="494" spans="1:48" ht="30" customHeight="1">
      <c r="A494" s="6"/>
      <c r="B494" s="6"/>
      <c r="C494" s="6"/>
      <c r="D494" s="6"/>
      <c r="E494" s="7"/>
      <c r="F494" s="7"/>
      <c r="G494" s="7"/>
      <c r="H494" s="7"/>
      <c r="I494" s="7"/>
      <c r="J494" s="7"/>
      <c r="K494" s="7"/>
      <c r="L494" s="7"/>
      <c r="M494" s="6"/>
      <c r="Q494" s="10" t="s">
        <v>419</v>
      </c>
    </row>
    <row r="495" spans="1:48" ht="30" customHeight="1">
      <c r="A495" s="6"/>
      <c r="B495" s="6"/>
      <c r="C495" s="6"/>
      <c r="D495" s="6"/>
      <c r="E495" s="7"/>
      <c r="F495" s="7"/>
      <c r="G495" s="7"/>
      <c r="H495" s="7"/>
      <c r="I495" s="7"/>
      <c r="J495" s="7"/>
      <c r="K495" s="7"/>
      <c r="L495" s="7"/>
      <c r="M495" s="6"/>
      <c r="Q495" s="10" t="s">
        <v>419</v>
      </c>
    </row>
    <row r="496" spans="1:48" ht="30" customHeight="1">
      <c r="A496" s="6"/>
      <c r="B496" s="6"/>
      <c r="C496" s="6"/>
      <c r="D496" s="6"/>
      <c r="E496" s="7"/>
      <c r="F496" s="7"/>
      <c r="G496" s="7"/>
      <c r="H496" s="7"/>
      <c r="I496" s="7"/>
      <c r="J496" s="7"/>
      <c r="K496" s="7"/>
      <c r="L496" s="7"/>
      <c r="M496" s="6"/>
      <c r="Q496" s="10" t="s">
        <v>419</v>
      </c>
    </row>
    <row r="497" spans="1:48" ht="30" customHeight="1">
      <c r="A497" s="6"/>
      <c r="B497" s="6"/>
      <c r="C497" s="6"/>
      <c r="D497" s="6"/>
      <c r="E497" s="7"/>
      <c r="F497" s="7"/>
      <c r="G497" s="7"/>
      <c r="H497" s="7"/>
      <c r="I497" s="7"/>
      <c r="J497" s="7"/>
      <c r="K497" s="7"/>
      <c r="L497" s="7"/>
      <c r="M497" s="6"/>
      <c r="Q497" s="10" t="s">
        <v>419</v>
      </c>
    </row>
    <row r="498" spans="1:48" ht="30" customHeight="1">
      <c r="A498" s="6"/>
      <c r="B498" s="6"/>
      <c r="C498" s="6"/>
      <c r="D498" s="6"/>
      <c r="E498" s="7"/>
      <c r="F498" s="7"/>
      <c r="G498" s="7"/>
      <c r="H498" s="7"/>
      <c r="I498" s="7"/>
      <c r="J498" s="7"/>
      <c r="K498" s="7"/>
      <c r="L498" s="7"/>
      <c r="M498" s="6"/>
      <c r="Q498" s="10" t="s">
        <v>419</v>
      </c>
    </row>
    <row r="499" spans="1:48" ht="30" customHeight="1">
      <c r="A499" s="6"/>
      <c r="B499" s="6"/>
      <c r="C499" s="6"/>
      <c r="D499" s="6"/>
      <c r="E499" s="7"/>
      <c r="F499" s="7"/>
      <c r="G499" s="7"/>
      <c r="H499" s="7"/>
      <c r="I499" s="7"/>
      <c r="J499" s="7"/>
      <c r="K499" s="7"/>
      <c r="L499" s="7"/>
      <c r="M499" s="6"/>
      <c r="Q499" s="10" t="s">
        <v>419</v>
      </c>
    </row>
    <row r="500" spans="1:48" ht="30" customHeight="1">
      <c r="A500" s="6"/>
      <c r="B500" s="6"/>
      <c r="C500" s="6"/>
      <c r="D500" s="6"/>
      <c r="E500" s="7"/>
      <c r="F500" s="7"/>
      <c r="G500" s="7"/>
      <c r="H500" s="7"/>
      <c r="I500" s="7"/>
      <c r="J500" s="7"/>
      <c r="K500" s="7"/>
      <c r="L500" s="7"/>
      <c r="M500" s="6"/>
      <c r="Q500" s="10" t="s">
        <v>419</v>
      </c>
    </row>
    <row r="501" spans="1:48" ht="30" customHeight="1">
      <c r="A501" s="6"/>
      <c r="B501" s="6"/>
      <c r="C501" s="6"/>
      <c r="D501" s="6"/>
      <c r="E501" s="7"/>
      <c r="F501" s="7"/>
      <c r="G501" s="7"/>
      <c r="H501" s="7"/>
      <c r="I501" s="7"/>
      <c r="J501" s="7"/>
      <c r="K501" s="7"/>
      <c r="L501" s="7"/>
      <c r="M501" s="6"/>
      <c r="Q501" s="10" t="s">
        <v>419</v>
      </c>
    </row>
    <row r="502" spans="1:48" ht="30" customHeight="1">
      <c r="A502" s="6"/>
      <c r="B502" s="6"/>
      <c r="C502" s="6"/>
      <c r="D502" s="6"/>
      <c r="E502" s="7"/>
      <c r="F502" s="7"/>
      <c r="G502" s="7"/>
      <c r="H502" s="7"/>
      <c r="I502" s="7"/>
      <c r="J502" s="7"/>
      <c r="K502" s="7"/>
      <c r="L502" s="7"/>
      <c r="M502" s="6"/>
      <c r="Q502" s="10" t="s">
        <v>419</v>
      </c>
    </row>
    <row r="503" spans="1:48" ht="30" customHeight="1">
      <c r="A503" s="6"/>
      <c r="B503" s="6"/>
      <c r="C503" s="6"/>
      <c r="D503" s="6"/>
      <c r="E503" s="7"/>
      <c r="F503" s="7"/>
      <c r="G503" s="7"/>
      <c r="H503" s="7"/>
      <c r="I503" s="7"/>
      <c r="J503" s="7"/>
      <c r="K503" s="7"/>
      <c r="L503" s="7"/>
      <c r="M503" s="6"/>
      <c r="Q503" s="10" t="s">
        <v>419</v>
      </c>
    </row>
    <row r="504" spans="1:48" ht="30" customHeight="1">
      <c r="A504" s="6"/>
      <c r="B504" s="6"/>
      <c r="C504" s="6"/>
      <c r="D504" s="6"/>
      <c r="E504" s="7"/>
      <c r="F504" s="7"/>
      <c r="G504" s="7"/>
      <c r="H504" s="7"/>
      <c r="I504" s="7"/>
      <c r="J504" s="7"/>
      <c r="K504" s="7"/>
      <c r="L504" s="7"/>
      <c r="M504" s="6"/>
      <c r="Q504" s="10" t="s">
        <v>419</v>
      </c>
    </row>
    <row r="505" spans="1:48" ht="30" customHeight="1">
      <c r="A505" s="6"/>
      <c r="B505" s="6"/>
      <c r="C505" s="6"/>
      <c r="D505" s="6"/>
      <c r="E505" s="7"/>
      <c r="F505" s="7"/>
      <c r="G505" s="7"/>
      <c r="H505" s="7"/>
      <c r="I505" s="7"/>
      <c r="J505" s="7"/>
      <c r="K505" s="7"/>
      <c r="L505" s="7"/>
      <c r="M505" s="6"/>
      <c r="Q505" s="10" t="s">
        <v>419</v>
      </c>
    </row>
    <row r="506" spans="1:48" ht="30" customHeight="1">
      <c r="A506" s="6"/>
      <c r="B506" s="6"/>
      <c r="C506" s="6"/>
      <c r="D506" s="6"/>
      <c r="E506" s="7"/>
      <c r="F506" s="7"/>
      <c r="G506" s="7"/>
      <c r="H506" s="7"/>
      <c r="I506" s="7"/>
      <c r="J506" s="7"/>
      <c r="K506" s="7"/>
      <c r="L506" s="7"/>
      <c r="M506" s="6"/>
      <c r="Q506" s="10" t="s">
        <v>419</v>
      </c>
    </row>
    <row r="507" spans="1:48" ht="30" customHeight="1">
      <c r="A507" s="5" t="s">
        <v>59</v>
      </c>
      <c r="B507" s="6"/>
      <c r="C507" s="6"/>
      <c r="D507" s="6"/>
      <c r="E507" s="7"/>
      <c r="F507" s="7">
        <f>SUMIF(Q485:Q506,"010402",F485:F506)</f>
        <v>0</v>
      </c>
      <c r="G507" s="7"/>
      <c r="H507" s="7">
        <f>SUMIF(Q485:Q506,"010402",H485:H506)</f>
        <v>0</v>
      </c>
      <c r="I507" s="7"/>
      <c r="J507" s="7">
        <f>SUMIF(Q485:Q506,"010402",J485:J506)</f>
        <v>0</v>
      </c>
      <c r="K507" s="7"/>
      <c r="L507" s="7">
        <f>SUMIF(Q485:Q506,"010402",L485:L506)</f>
        <v>0</v>
      </c>
      <c r="M507" s="6"/>
      <c r="N507" t="s">
        <v>60</v>
      </c>
    </row>
    <row r="508" spans="1:48" ht="30" customHeight="1">
      <c r="A508" s="5" t="s">
        <v>428</v>
      </c>
      <c r="B508" s="5"/>
      <c r="C508" s="6"/>
      <c r="D508" s="6"/>
      <c r="E508" s="7"/>
      <c r="F508" s="7"/>
      <c r="G508" s="7"/>
      <c r="H508" s="7"/>
      <c r="I508" s="7"/>
      <c r="J508" s="7"/>
      <c r="K508" s="7"/>
      <c r="L508" s="7"/>
      <c r="M508" s="6"/>
      <c r="N508" s="8"/>
      <c r="O508" s="8"/>
      <c r="P508" s="8"/>
      <c r="Q508" s="9" t="s">
        <v>429</v>
      </c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</row>
    <row r="509" spans="1:48" ht="30" customHeight="1">
      <c r="A509" s="5" t="s">
        <v>430</v>
      </c>
      <c r="B509" s="5" t="s">
        <v>361</v>
      </c>
      <c r="C509" s="5" t="s">
        <v>136</v>
      </c>
      <c r="D509" s="6">
        <v>1</v>
      </c>
      <c r="E509" s="7">
        <f>TRUNC([1]단가대비표!O117,0)</f>
        <v>0</v>
      </c>
      <c r="F509" s="7">
        <f>TRUNC(E509*D509, 0)</f>
        <v>0</v>
      </c>
      <c r="G509" s="7">
        <f>TRUNC([1]단가대비표!P117,0)</f>
        <v>0</v>
      </c>
      <c r="H509" s="7">
        <f>TRUNC(G509*D509, 0)</f>
        <v>0</v>
      </c>
      <c r="I509" s="7">
        <f>TRUNC([1]단가대비표!V117,0)</f>
        <v>0</v>
      </c>
      <c r="J509" s="7">
        <f>TRUNC(I509*D509, 0)</f>
        <v>0</v>
      </c>
      <c r="K509" s="7">
        <f>TRUNC(E509+G509+I509, 0)</f>
        <v>0</v>
      </c>
      <c r="L509" s="7">
        <f>TRUNC(F509+H509+J509, 0)</f>
        <v>0</v>
      </c>
      <c r="M509" s="5" t="s">
        <v>431</v>
      </c>
      <c r="N509" s="9" t="s">
        <v>432</v>
      </c>
      <c r="O509" s="9" t="s">
        <v>55</v>
      </c>
      <c r="P509" s="9" t="s">
        <v>55</v>
      </c>
      <c r="Q509" s="9" t="s">
        <v>429</v>
      </c>
      <c r="R509" s="9" t="s">
        <v>57</v>
      </c>
      <c r="S509" s="9" t="s">
        <v>57</v>
      </c>
      <c r="T509" s="9" t="s">
        <v>56</v>
      </c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9" t="s">
        <v>55</v>
      </c>
      <c r="AS509" s="9" t="s">
        <v>55</v>
      </c>
      <c r="AT509" s="8"/>
      <c r="AU509" s="9" t="s">
        <v>433</v>
      </c>
      <c r="AV509" s="8">
        <v>160</v>
      </c>
    </row>
    <row r="510" spans="1:48" ht="30" customHeight="1">
      <c r="A510" s="6"/>
      <c r="B510" s="6"/>
      <c r="C510" s="6"/>
      <c r="D510" s="6"/>
      <c r="E510" s="7"/>
      <c r="F510" s="7"/>
      <c r="G510" s="7"/>
      <c r="H510" s="7"/>
      <c r="I510" s="7"/>
      <c r="J510" s="7"/>
      <c r="K510" s="7"/>
      <c r="L510" s="7"/>
      <c r="M510" s="6"/>
      <c r="Q510" s="10" t="s">
        <v>429</v>
      </c>
    </row>
    <row r="511" spans="1:48" ht="30" customHeight="1">
      <c r="A511" s="6"/>
      <c r="B511" s="6"/>
      <c r="C511" s="6"/>
      <c r="D511" s="6"/>
      <c r="E511" s="7"/>
      <c r="F511" s="7"/>
      <c r="G511" s="7"/>
      <c r="H511" s="7"/>
      <c r="I511" s="7"/>
      <c r="J511" s="7"/>
      <c r="K511" s="7"/>
      <c r="L511" s="7"/>
      <c r="M511" s="6"/>
      <c r="Q511" s="10" t="s">
        <v>429</v>
      </c>
    </row>
    <row r="512" spans="1:48" ht="30" customHeight="1">
      <c r="A512" s="6"/>
      <c r="B512" s="6"/>
      <c r="C512" s="6"/>
      <c r="D512" s="6"/>
      <c r="E512" s="7"/>
      <c r="F512" s="7"/>
      <c r="G512" s="7"/>
      <c r="H512" s="7"/>
      <c r="I512" s="7"/>
      <c r="J512" s="7"/>
      <c r="K512" s="7"/>
      <c r="L512" s="7"/>
      <c r="M512" s="6"/>
      <c r="Q512" s="10" t="s">
        <v>429</v>
      </c>
    </row>
    <row r="513" spans="1:17" ht="30" customHeight="1">
      <c r="A513" s="6"/>
      <c r="B513" s="6"/>
      <c r="C513" s="6"/>
      <c r="D513" s="6"/>
      <c r="E513" s="7"/>
      <c r="F513" s="7"/>
      <c r="G513" s="7"/>
      <c r="H513" s="7"/>
      <c r="I513" s="7"/>
      <c r="J513" s="7"/>
      <c r="K513" s="7"/>
      <c r="L513" s="7"/>
      <c r="M513" s="6"/>
      <c r="Q513" s="10" t="s">
        <v>429</v>
      </c>
    </row>
    <row r="514" spans="1:17" ht="30" customHeight="1">
      <c r="A514" s="6"/>
      <c r="B514" s="6"/>
      <c r="C514" s="6"/>
      <c r="D514" s="6"/>
      <c r="E514" s="7"/>
      <c r="F514" s="7"/>
      <c r="G514" s="7"/>
      <c r="H514" s="7"/>
      <c r="I514" s="7"/>
      <c r="J514" s="7"/>
      <c r="K514" s="7"/>
      <c r="L514" s="7"/>
      <c r="M514" s="6"/>
      <c r="Q514" s="10" t="s">
        <v>429</v>
      </c>
    </row>
    <row r="515" spans="1:17" ht="30" customHeight="1">
      <c r="A515" s="6"/>
      <c r="B515" s="6"/>
      <c r="C515" s="6"/>
      <c r="D515" s="6"/>
      <c r="E515" s="7"/>
      <c r="F515" s="7"/>
      <c r="G515" s="7"/>
      <c r="H515" s="7"/>
      <c r="I515" s="7"/>
      <c r="J515" s="7"/>
      <c r="K515" s="7"/>
      <c r="L515" s="7"/>
      <c r="M515" s="6"/>
      <c r="Q515" s="10" t="s">
        <v>429</v>
      </c>
    </row>
    <row r="516" spans="1:17" ht="30" customHeight="1">
      <c r="A516" s="6"/>
      <c r="B516" s="6"/>
      <c r="C516" s="6"/>
      <c r="D516" s="6"/>
      <c r="E516" s="7"/>
      <c r="F516" s="7"/>
      <c r="G516" s="7"/>
      <c r="H516" s="7"/>
      <c r="I516" s="7"/>
      <c r="J516" s="7"/>
      <c r="K516" s="7"/>
      <c r="L516" s="7"/>
      <c r="M516" s="6"/>
      <c r="Q516" s="10" t="s">
        <v>429</v>
      </c>
    </row>
    <row r="517" spans="1:17" ht="30" customHeight="1">
      <c r="A517" s="6"/>
      <c r="B517" s="6"/>
      <c r="C517" s="6"/>
      <c r="D517" s="6"/>
      <c r="E517" s="7"/>
      <c r="F517" s="7"/>
      <c r="G517" s="7"/>
      <c r="H517" s="7"/>
      <c r="I517" s="7"/>
      <c r="J517" s="7"/>
      <c r="K517" s="7"/>
      <c r="L517" s="7"/>
      <c r="M517" s="6"/>
      <c r="Q517" s="10" t="s">
        <v>429</v>
      </c>
    </row>
    <row r="518" spans="1:17" ht="30" customHeight="1">
      <c r="A518" s="6"/>
      <c r="B518" s="6"/>
      <c r="C518" s="6"/>
      <c r="D518" s="6"/>
      <c r="E518" s="7"/>
      <c r="F518" s="7"/>
      <c r="G518" s="7"/>
      <c r="H518" s="7"/>
      <c r="I518" s="7"/>
      <c r="J518" s="7"/>
      <c r="K518" s="7"/>
      <c r="L518" s="7"/>
      <c r="M518" s="6"/>
      <c r="Q518" s="10" t="s">
        <v>429</v>
      </c>
    </row>
    <row r="519" spans="1:17" ht="30" customHeight="1">
      <c r="A519" s="6"/>
      <c r="B519" s="6"/>
      <c r="C519" s="6"/>
      <c r="D519" s="6"/>
      <c r="E519" s="7"/>
      <c r="F519" s="7"/>
      <c r="G519" s="7"/>
      <c r="H519" s="7"/>
      <c r="I519" s="7"/>
      <c r="J519" s="7"/>
      <c r="K519" s="7"/>
      <c r="L519" s="7"/>
      <c r="M519" s="6"/>
      <c r="Q519" s="10" t="s">
        <v>429</v>
      </c>
    </row>
    <row r="520" spans="1:17" ht="30" customHeight="1">
      <c r="A520" s="6"/>
      <c r="B520" s="6"/>
      <c r="C520" s="6"/>
      <c r="D520" s="6"/>
      <c r="E520" s="7"/>
      <c r="F520" s="7"/>
      <c r="G520" s="7"/>
      <c r="H520" s="7"/>
      <c r="I520" s="7"/>
      <c r="J520" s="7"/>
      <c r="K520" s="7"/>
      <c r="L520" s="7"/>
      <c r="M520" s="6"/>
      <c r="Q520" s="10" t="s">
        <v>429</v>
      </c>
    </row>
    <row r="521" spans="1:17" ht="30" customHeight="1">
      <c r="A521" s="6"/>
      <c r="B521" s="6"/>
      <c r="C521" s="6"/>
      <c r="D521" s="6"/>
      <c r="E521" s="7"/>
      <c r="F521" s="7"/>
      <c r="G521" s="7"/>
      <c r="H521" s="7"/>
      <c r="I521" s="7"/>
      <c r="J521" s="7"/>
      <c r="K521" s="7"/>
      <c r="L521" s="7"/>
      <c r="M521" s="6"/>
      <c r="Q521" s="10" t="s">
        <v>429</v>
      </c>
    </row>
    <row r="522" spans="1:17" ht="30" customHeight="1">
      <c r="A522" s="6"/>
      <c r="B522" s="6"/>
      <c r="C522" s="6"/>
      <c r="D522" s="6"/>
      <c r="E522" s="7"/>
      <c r="F522" s="7"/>
      <c r="G522" s="7"/>
      <c r="H522" s="7"/>
      <c r="I522" s="7"/>
      <c r="J522" s="7"/>
      <c r="K522" s="7"/>
      <c r="L522" s="7"/>
      <c r="M522" s="6"/>
      <c r="Q522" s="10" t="s">
        <v>429</v>
      </c>
    </row>
    <row r="523" spans="1:17" ht="30" customHeight="1">
      <c r="A523" s="6"/>
      <c r="B523" s="6"/>
      <c r="C523" s="6"/>
      <c r="D523" s="6"/>
      <c r="E523" s="7"/>
      <c r="F523" s="7"/>
      <c r="G523" s="7"/>
      <c r="H523" s="7"/>
      <c r="I523" s="7"/>
      <c r="J523" s="7"/>
      <c r="K523" s="7"/>
      <c r="L523" s="7"/>
      <c r="M523" s="6"/>
      <c r="Q523" s="10" t="s">
        <v>429</v>
      </c>
    </row>
    <row r="524" spans="1:17" ht="30" customHeight="1">
      <c r="A524" s="6"/>
      <c r="B524" s="6"/>
      <c r="C524" s="6"/>
      <c r="D524" s="6"/>
      <c r="E524" s="7"/>
      <c r="F524" s="7"/>
      <c r="G524" s="7"/>
      <c r="H524" s="7"/>
      <c r="I524" s="7"/>
      <c r="J524" s="7"/>
      <c r="K524" s="7"/>
      <c r="L524" s="7"/>
      <c r="M524" s="6"/>
      <c r="Q524" s="10" t="s">
        <v>429</v>
      </c>
    </row>
    <row r="525" spans="1:17" ht="30" customHeight="1">
      <c r="A525" s="6"/>
      <c r="B525" s="6"/>
      <c r="C525" s="6"/>
      <c r="D525" s="6"/>
      <c r="E525" s="7"/>
      <c r="F525" s="7"/>
      <c r="G525" s="7"/>
      <c r="H525" s="7"/>
      <c r="I525" s="7"/>
      <c r="J525" s="7"/>
      <c r="K525" s="7"/>
      <c r="L525" s="7"/>
      <c r="M525" s="6"/>
      <c r="Q525" s="10" t="s">
        <v>429</v>
      </c>
    </row>
    <row r="526" spans="1:17" ht="30" customHeight="1">
      <c r="A526" s="6"/>
      <c r="B526" s="6"/>
      <c r="C526" s="6"/>
      <c r="D526" s="6"/>
      <c r="E526" s="7"/>
      <c r="F526" s="7"/>
      <c r="G526" s="7"/>
      <c r="H526" s="7"/>
      <c r="I526" s="7"/>
      <c r="J526" s="7"/>
      <c r="K526" s="7"/>
      <c r="L526" s="7"/>
      <c r="M526" s="6"/>
      <c r="Q526" s="10" t="s">
        <v>429</v>
      </c>
    </row>
    <row r="527" spans="1:17" ht="30" customHeight="1">
      <c r="A527" s="6"/>
      <c r="B527" s="6"/>
      <c r="C527" s="6"/>
      <c r="D527" s="6"/>
      <c r="E527" s="7"/>
      <c r="F527" s="7"/>
      <c r="G527" s="7"/>
      <c r="H527" s="7"/>
      <c r="I527" s="7"/>
      <c r="J527" s="7"/>
      <c r="K527" s="7"/>
      <c r="L527" s="7"/>
      <c r="M527" s="6"/>
      <c r="Q527" s="10" t="s">
        <v>429</v>
      </c>
    </row>
    <row r="528" spans="1:17" ht="30" customHeight="1">
      <c r="A528" s="6"/>
      <c r="B528" s="6"/>
      <c r="C528" s="6"/>
      <c r="D528" s="6"/>
      <c r="E528" s="7"/>
      <c r="F528" s="7"/>
      <c r="G528" s="7"/>
      <c r="H528" s="7"/>
      <c r="I528" s="7"/>
      <c r="J528" s="7"/>
      <c r="K528" s="7"/>
      <c r="L528" s="7"/>
      <c r="M528" s="6"/>
      <c r="Q528" s="10" t="s">
        <v>429</v>
      </c>
    </row>
    <row r="529" spans="1:17" ht="30" customHeight="1">
      <c r="A529" s="6"/>
      <c r="B529" s="6"/>
      <c r="C529" s="6"/>
      <c r="D529" s="6"/>
      <c r="E529" s="7"/>
      <c r="F529" s="7"/>
      <c r="G529" s="7"/>
      <c r="H529" s="7"/>
      <c r="I529" s="7"/>
      <c r="J529" s="7"/>
      <c r="K529" s="7"/>
      <c r="L529" s="7"/>
      <c r="M529" s="6"/>
      <c r="Q529" s="10" t="s">
        <v>429</v>
      </c>
    </row>
    <row r="530" spans="1:17" ht="30" customHeight="1">
      <c r="A530" s="6"/>
      <c r="B530" s="6"/>
      <c r="C530" s="6"/>
      <c r="D530" s="6"/>
      <c r="E530" s="7"/>
      <c r="F530" s="7"/>
      <c r="G530" s="7"/>
      <c r="H530" s="7"/>
      <c r="I530" s="7"/>
      <c r="J530" s="7"/>
      <c r="K530" s="7"/>
      <c r="L530" s="7"/>
      <c r="M530" s="6"/>
      <c r="Q530" s="10" t="s">
        <v>429</v>
      </c>
    </row>
    <row r="531" spans="1:17" ht="30" customHeight="1">
      <c r="A531" s="5" t="s">
        <v>59</v>
      </c>
      <c r="B531" s="6"/>
      <c r="C531" s="6"/>
      <c r="D531" s="6"/>
      <c r="E531" s="7"/>
      <c r="F531" s="7">
        <f>SUMIF(Q509:Q530,"0105",F509:F530)</f>
        <v>0</v>
      </c>
      <c r="G531" s="7"/>
      <c r="H531" s="7">
        <f>SUMIF(Q509:Q530,"0105",H509:H530)</f>
        <v>0</v>
      </c>
      <c r="I531" s="7"/>
      <c r="J531" s="7">
        <f>SUMIF(Q509:Q530,"0105",J509:J530)</f>
        <v>0</v>
      </c>
      <c r="K531" s="7"/>
      <c r="L531" s="7">
        <f>SUMIF(Q509:Q530,"0105",L509:L530)</f>
        <v>0</v>
      </c>
      <c r="M531" s="6"/>
      <c r="N531" t="s">
        <v>60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196" copies="2" r:id="rId1"/>
  <rowBreaks count="22" manualBreakCount="22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CODE1</dc:creator>
  <cp:lastModifiedBy>CODE1</cp:lastModifiedBy>
  <dcterms:created xsi:type="dcterms:W3CDTF">2026-04-19T12:24:15Z</dcterms:created>
  <dcterms:modified xsi:type="dcterms:W3CDTF">2026-06-12T02:18:41Z</dcterms:modified>
</cp:coreProperties>
</file>