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매리취수장 6차 펌프실 노후 밸브 교체정비\3. 관급자재 구매\7. 수동 제수밸브 계약 의뢰\설계서(매리취수장 6차 펌프실 노후 밸브 교체정비 공사 관급자재(수동 제수밸브))\"/>
    </mc:Choice>
  </mc:AlternateContent>
  <xr:revisionPtr revIDLastSave="0" documentId="13_ncr:1_{CD93D3F6-D608-44A4-AD13-13EDFE3F7788}" xr6:coauthVersionLast="36" xr6:coauthVersionMax="36" xr10:uidLastSave="{00000000-0000-0000-0000-000000000000}"/>
  <bookViews>
    <workbookView xWindow="0" yWindow="0" windowWidth="28800" windowHeight="12060" xr2:uid="{9FA41FF1-93FB-4607-85E8-A7C68BC84579}"/>
  </bookViews>
  <sheets>
    <sheet name="갑지" sheetId="6" r:id="rId1"/>
    <sheet name="집계표" sheetId="4" r:id="rId2"/>
    <sheet name="내역서" sheetId="3" r:id="rId3"/>
    <sheet name="단가대비표" sheetId="2" r:id="rId4"/>
    <sheet name="Sheet1" sheetId="1" r:id="rId5"/>
  </sheets>
  <definedNames>
    <definedName name="_xlnm.Print_Area" localSheetId="2">내역서!$A$1:$M$32</definedName>
    <definedName name="_xlnm.Print_Area" localSheetId="3">단가대비표!$A$1:$P$33</definedName>
    <definedName name="_xlnm.Print_Area" localSheetId="1">집계표!$A$1:$M$58</definedName>
    <definedName name="_xlnm.Print_Titles" localSheetId="2">내역서!$1:$4</definedName>
    <definedName name="_xlnm.Print_Titles" localSheetId="3">단가대비표!$1:$4</definedName>
    <definedName name="_xlnm.Print_Titles" localSheetId="1">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2" l="1"/>
  <c r="O7" i="2"/>
  <c r="O5" i="2"/>
  <c r="AW58" i="4" l="1"/>
  <c r="AX58" i="4"/>
  <c r="AY58" i="4"/>
  <c r="AW33" i="4"/>
  <c r="AX33" i="4"/>
  <c r="AY33" i="4"/>
  <c r="AV32" i="3"/>
  <c r="AV35" i="4" s="1"/>
  <c r="AW32" i="3"/>
  <c r="AX32" i="3"/>
  <c r="AY32" i="3"/>
  <c r="O9" i="3"/>
  <c r="R9" i="3"/>
  <c r="S9" i="3"/>
  <c r="T9" i="3"/>
  <c r="U9" i="3"/>
  <c r="V9" i="3"/>
  <c r="W9" i="3"/>
  <c r="X9" i="3"/>
  <c r="Y9" i="3"/>
  <c r="Z9" i="3"/>
  <c r="AA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E8" i="3"/>
  <c r="K8" i="3" s="1"/>
  <c r="H8" i="3"/>
  <c r="J8" i="3"/>
  <c r="O8" i="3"/>
  <c r="R8" i="3"/>
  <c r="S8" i="3"/>
  <c r="T8" i="3"/>
  <c r="U8" i="3"/>
  <c r="V8" i="3"/>
  <c r="W8" i="3"/>
  <c r="X8" i="3"/>
  <c r="Y8" i="3"/>
  <c r="Z8" i="3"/>
  <c r="AA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E7" i="3"/>
  <c r="K7" i="3" s="1"/>
  <c r="F7" i="3"/>
  <c r="H7" i="3"/>
  <c r="J7" i="3"/>
  <c r="O7" i="3"/>
  <c r="R7" i="3"/>
  <c r="S7" i="3"/>
  <c r="T7" i="3"/>
  <c r="U7" i="3"/>
  <c r="V7" i="3"/>
  <c r="W7" i="3"/>
  <c r="X7" i="3"/>
  <c r="Y7" i="3"/>
  <c r="Z7" i="3"/>
  <c r="AA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E6" i="3"/>
  <c r="F6" i="3" s="1"/>
  <c r="H6" i="3"/>
  <c r="J6" i="3"/>
  <c r="O6" i="3"/>
  <c r="R6" i="3"/>
  <c r="S6" i="3"/>
  <c r="T6" i="3"/>
  <c r="U6" i="3"/>
  <c r="V6" i="3"/>
  <c r="W6" i="3"/>
  <c r="X6" i="3"/>
  <c r="Y6" i="3"/>
  <c r="Z6" i="3"/>
  <c r="AA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U32" i="3" l="1"/>
  <c r="U35" i="4" s="1"/>
  <c r="U58" i="4" s="1"/>
  <c r="U5" i="4" s="1"/>
  <c r="U33" i="4" s="1"/>
  <c r="F8" i="3"/>
  <c r="AA32" i="3"/>
  <c r="AA35" i="4" s="1"/>
  <c r="AA58" i="4" s="1"/>
  <c r="AA5" i="4" s="1"/>
  <c r="AA33" i="4" s="1"/>
  <c r="AM32" i="3"/>
  <c r="AM35" i="4" s="1"/>
  <c r="AM58" i="4" s="1"/>
  <c r="AM5" i="4" s="1"/>
  <c r="AM33" i="4" s="1"/>
  <c r="AK32" i="3"/>
  <c r="AK35" i="4" s="1"/>
  <c r="AK58" i="4" s="1"/>
  <c r="AK5" i="4" s="1"/>
  <c r="AK33" i="4" s="1"/>
  <c r="X32" i="3"/>
  <c r="X35" i="4" s="1"/>
  <c r="X58" i="4" s="1"/>
  <c r="X5" i="4" s="1"/>
  <c r="X33" i="4" s="1"/>
  <c r="AJ32" i="3"/>
  <c r="AJ35" i="4" s="1"/>
  <c r="AJ58" i="4" s="1"/>
  <c r="AJ5" i="4" s="1"/>
  <c r="AJ33" i="4" s="1"/>
  <c r="W32" i="3"/>
  <c r="W35" i="4" s="1"/>
  <c r="W58" i="4" s="1"/>
  <c r="W5" i="4" s="1"/>
  <c r="W33" i="4" s="1"/>
  <c r="AS32" i="3"/>
  <c r="AS35" i="4" s="1"/>
  <c r="AS58" i="4" s="1"/>
  <c r="AS5" i="4" s="1"/>
  <c r="AS33" i="4" s="1"/>
  <c r="AG32" i="3"/>
  <c r="AG35" i="4" s="1"/>
  <c r="AG58" i="4" s="1"/>
  <c r="AG5" i="4" s="1"/>
  <c r="AG33" i="4" s="1"/>
  <c r="T32" i="3"/>
  <c r="T35" i="4" s="1"/>
  <c r="T58" i="4" s="1"/>
  <c r="T5" i="4" s="1"/>
  <c r="T33" i="4" s="1"/>
  <c r="AU32" i="3"/>
  <c r="AU35" i="4" s="1"/>
  <c r="AU58" i="4" s="1"/>
  <c r="AU5" i="4" s="1"/>
  <c r="AU33" i="4" s="1"/>
  <c r="AI32" i="3"/>
  <c r="AI35" i="4" s="1"/>
  <c r="AI58" i="4" s="1"/>
  <c r="AI5" i="4" s="1"/>
  <c r="AI33" i="4" s="1"/>
  <c r="V32" i="3"/>
  <c r="V35" i="4" s="1"/>
  <c r="V58" i="4" s="1"/>
  <c r="V5" i="4" s="1"/>
  <c r="V33" i="4" s="1"/>
  <c r="AT32" i="3"/>
  <c r="AT35" i="4" s="1"/>
  <c r="AT58" i="4" s="1"/>
  <c r="AT5" i="4" s="1"/>
  <c r="AT33" i="4" s="1"/>
  <c r="AH32" i="3"/>
  <c r="AH35" i="4" s="1"/>
  <c r="AQ32" i="3"/>
  <c r="AQ35" i="4" s="1"/>
  <c r="AQ58" i="4" s="1"/>
  <c r="AQ5" i="4" s="1"/>
  <c r="AQ33" i="4" s="1"/>
  <c r="AE32" i="3"/>
  <c r="AE35" i="4" s="1"/>
  <c r="AE58" i="4" s="1"/>
  <c r="AE5" i="4" s="1"/>
  <c r="AE33" i="4" s="1"/>
  <c r="R32" i="3"/>
  <c r="R35" i="4" s="1"/>
  <c r="R58" i="4" s="1"/>
  <c r="R5" i="4" s="1"/>
  <c r="R33" i="4" s="1"/>
  <c r="AP32" i="3"/>
  <c r="AP35" i="4" s="1"/>
  <c r="AP58" i="4" s="1"/>
  <c r="AP5" i="4" s="1"/>
  <c r="AP33" i="4" s="1"/>
  <c r="Z32" i="3"/>
  <c r="Z35" i="4" s="1"/>
  <c r="Z58" i="4" s="1"/>
  <c r="Z5" i="4" s="1"/>
  <c r="Z33" i="4" s="1"/>
  <c r="AD32" i="3"/>
  <c r="AD35" i="4" s="1"/>
  <c r="AD58" i="4" s="1"/>
  <c r="AD5" i="4" s="1"/>
  <c r="AD33" i="4" s="1"/>
  <c r="AO32" i="3"/>
  <c r="AO35" i="4" s="1"/>
  <c r="AO58" i="4" s="1"/>
  <c r="AO5" i="4" s="1"/>
  <c r="AO33" i="4" s="1"/>
  <c r="AC32" i="3"/>
  <c r="AC35" i="4" s="1"/>
  <c r="AC58" i="4" s="1"/>
  <c r="AC5" i="4" s="1"/>
  <c r="AC33" i="4" s="1"/>
  <c r="J32" i="3"/>
  <c r="I35" i="4" s="1"/>
  <c r="J35" i="4" s="1"/>
  <c r="J58" i="4" s="1"/>
  <c r="I5" i="4" s="1"/>
  <c r="J5" i="4" s="1"/>
  <c r="J33" i="4" s="1"/>
  <c r="L8" i="3"/>
  <c r="AB8" i="3" s="1"/>
  <c r="AN32" i="3"/>
  <c r="AN35" i="4" s="1"/>
  <c r="AN58" i="4" s="1"/>
  <c r="AN5" i="4" s="1"/>
  <c r="AN33" i="4" s="1"/>
  <c r="H32" i="3"/>
  <c r="G35" i="4" s="1"/>
  <c r="H35" i="4" s="1"/>
  <c r="AV58" i="4"/>
  <c r="AV5" i="4" s="1"/>
  <c r="AV33" i="4" s="1"/>
  <c r="AH58" i="4"/>
  <c r="AH5" i="4" s="1"/>
  <c r="AH33" i="4" s="1"/>
  <c r="Y32" i="3"/>
  <c r="Y35" i="4" s="1"/>
  <c r="S32" i="3"/>
  <c r="S35" i="4" s="1"/>
  <c r="AR32" i="3"/>
  <c r="AR35" i="4" s="1"/>
  <c r="AL32" i="3"/>
  <c r="AL35" i="4" s="1"/>
  <c r="AF32" i="3"/>
  <c r="AF35" i="4" s="1"/>
  <c r="L6" i="3"/>
  <c r="AB6" i="3" s="1"/>
  <c r="L7" i="3"/>
  <c r="AB7" i="3" s="1"/>
  <c r="K6" i="3"/>
  <c r="S58" i="4" l="1"/>
  <c r="S5" i="4" s="1"/>
  <c r="S33" i="4" s="1"/>
  <c r="H58" i="4"/>
  <c r="G5" i="4" s="1"/>
  <c r="H5" i="4" s="1"/>
  <c r="H33" i="4" s="1"/>
  <c r="AB9" i="3"/>
  <c r="AB32" i="3" s="1"/>
  <c r="AB35" i="4" s="1"/>
  <c r="AB58" i="4" s="1"/>
  <c r="AB5" i="4" s="1"/>
  <c r="AB33" i="4" s="1"/>
  <c r="F32" i="3"/>
  <c r="Y58" i="4"/>
  <c r="Y5" i="4" s="1"/>
  <c r="Y33" i="4" s="1"/>
  <c r="AF58" i="4"/>
  <c r="AF5" i="4" s="1"/>
  <c r="AF33" i="4" s="1"/>
  <c r="AL58" i="4"/>
  <c r="AL5" i="4" s="1"/>
  <c r="AL33" i="4" s="1"/>
  <c r="AR58" i="4"/>
  <c r="AR5" i="4" s="1"/>
  <c r="AR33" i="4" s="1"/>
  <c r="L32" i="3" l="1"/>
  <c r="E35" i="4"/>
  <c r="F35" i="4" l="1"/>
  <c r="L35" i="4" s="1"/>
  <c r="K35" i="4"/>
  <c r="F58" i="4" l="1"/>
  <c r="E5" i="4" s="1"/>
  <c r="L58" i="4" l="1"/>
  <c r="F5" i="4"/>
  <c r="K5" i="4"/>
  <c r="F33" i="4" l="1"/>
  <c r="L33" i="4" s="1"/>
  <c r="L5" i="4"/>
</calcChain>
</file>

<file path=xl/sharedStrings.xml><?xml version="1.0" encoding="utf-8"?>
<sst xmlns="http://schemas.openxmlformats.org/spreadsheetml/2006/main" count="184" uniqueCount="90">
  <si>
    <t>01. 관급자재대</t>
  </si>
  <si>
    <t>단 가 대 비 표</t>
  </si>
  <si>
    <t>공사명 : 매리취수장 6차 펌프실 노후 밸브 교체정비 관급자재</t>
  </si>
  <si>
    <t>품     명</t>
  </si>
  <si>
    <t>규     격</t>
  </si>
  <si>
    <t>단위</t>
  </si>
  <si>
    <t>물가자료</t>
  </si>
  <si>
    <t>물가정보</t>
  </si>
  <si>
    <t>가격정보</t>
  </si>
  <si>
    <t>유통물가</t>
  </si>
  <si>
    <t>거래가격</t>
  </si>
  <si>
    <t>조사단가</t>
  </si>
  <si>
    <t>적용단가</t>
  </si>
  <si>
    <t>비 고</t>
  </si>
  <si>
    <t>단   가</t>
  </si>
  <si>
    <t>Page</t>
  </si>
  <si>
    <t>구분</t>
  </si>
  <si>
    <t>수동식 제수밸브(GCD450)</t>
  </si>
  <si>
    <t>350A(16Kg/cm2)</t>
  </si>
  <si>
    <t>개</t>
  </si>
  <si>
    <t>500A(16Kg/cm2)</t>
  </si>
  <si>
    <t>700A(16Kg/cm2)</t>
  </si>
  <si>
    <t>식</t>
  </si>
  <si>
    <t>수동식제수밸브</t>
  </si>
  <si>
    <t>신축관이음</t>
  </si>
  <si>
    <t>완폐식체크밸브</t>
  </si>
  <si>
    <t>전동식제수밸브</t>
  </si>
  <si>
    <t>전동제수10K</t>
  </si>
  <si>
    <t>내       역       서</t>
  </si>
  <si>
    <t>품      명</t>
  </si>
  <si>
    <t>규      격</t>
  </si>
  <si>
    <t>수  량</t>
  </si>
  <si>
    <t>재  료  비</t>
  </si>
  <si>
    <t>노  무  비</t>
  </si>
  <si>
    <t>경      비</t>
  </si>
  <si>
    <t>합      계</t>
  </si>
  <si>
    <t>비고</t>
  </si>
  <si>
    <t>단  가</t>
  </si>
  <si>
    <t>금   액</t>
  </si>
  <si>
    <t>손료요율</t>
  </si>
  <si>
    <t>손료구분</t>
  </si>
  <si>
    <t>적용구분</t>
  </si>
  <si>
    <t>합계구분</t>
  </si>
  <si>
    <t>기계경비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</si>
  <si>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</si>
  <si>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</si>
  <si>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</si>
  <si>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</si>
  <si>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</si>
  <si>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</si>
  <si>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</si>
  <si>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</si>
  <si>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</si>
  <si>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</si>
  <si>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관급자 관급 자재대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</si>
  <si>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</si>
  <si>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</si>
  <si>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</si>
  <si>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</si>
  <si>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</si>
  <si>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</si>
  <si>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고재처리비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</si>
  <si>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</si>
  <si>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</si>
  <si>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</si>
  <si>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</si>
  <si>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</si>
  <si>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</si>
  <si>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</si>
  <si>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</si>
  <si>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</si>
  <si>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</si>
  <si>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</si>
  <si>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</si>
  <si>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품목구분</t>
  </si>
  <si>
    <t>조달코드</t>
  </si>
  <si>
    <t>합  계</t>
  </si>
  <si>
    <t>0102. 수동식 제수밸브16K</t>
  </si>
  <si>
    <t>집      계      표</t>
  </si>
  <si>
    <t>수 량</t>
  </si>
  <si>
    <t>금    액</t>
  </si>
  <si>
    <t/>
  </si>
  <si>
    <t>설계서용지(갑)</t>
  </si>
  <si>
    <t>2026년 5월  설계</t>
  </si>
  <si>
    <t>설계자</t>
  </si>
  <si>
    <t>심사자</t>
  </si>
  <si>
    <t>팀장</t>
    <phoneticPr fontId="1" type="noConversion"/>
  </si>
  <si>
    <t>소장</t>
    <phoneticPr fontId="1" type="noConversion"/>
  </si>
  <si>
    <t>계약심사</t>
    <phoneticPr fontId="1" type="noConversion"/>
  </si>
  <si>
    <t>단가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</si>
</sst>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바탕체"/>
      <family val="2"/>
      <charset val="129"/>
    </font>
    <font>
      <sz val="8"/>
      <name val="바탕체"/>
      <family val="2"/>
      <charset val="129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바탕체"/>
      <family val="2"/>
      <charset val="129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sz val="8"/>
      <color rgb="FF00008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sz val="13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 shrinkToFit="1"/>
    </xf>
    <xf numFmtId="0" fontId="9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2" borderId="1" xfId="0" quotePrefix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right" vertical="center" shrinkToFit="1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 applyAlignment="1">
      <alignment vertical="center" shrinkToFi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vertical="center" shrinkToFit="1"/>
    </xf>
    <xf numFmtId="0" fontId="11" fillId="0" borderId="2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8" fillId="4" borderId="1" xfId="0" quotePrefix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317500</xdr:colOff>
      <xdr:row>3</xdr:row>
      <xdr:rowOff>111125</xdr:rowOff>
    </xdr:from>
    <xdr:to>
      <xdr:col>10</xdr:col>
      <xdr:colOff>739775</xdr:colOff>
      <xdr:row>6</xdr:row>
      <xdr:rowOff>12700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8CFB8C-585F-6366-597B-980779773B53}"/>
            </a:ext>
          </a:extLst>
        </xdr:cNvPr>
        <xdr:cNvSpPr txBox="1"/>
      </xdr:nvSpPr>
      <xdr:spPr>
        <a:xfrm>
          <a:off x="317500" y="1111250"/>
          <a:ext cx="889952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en-US" altLang="ko-KR" sz="1500">
              <a:latin typeface="굴림체" panose="020B0609000101010101" pitchFamily="49" charset="-127"/>
              <a:ea typeface="굴림체" panose="020B0609000101010101" pitchFamily="49" charset="-127"/>
            </a:rPr>
            <a:t>2026</a:t>
          </a:r>
          <a:r>
            <a:rPr lang="ko-KR" altLang="en-US" sz="1500">
              <a:latin typeface="굴림체" panose="020B0609000101010101" pitchFamily="49" charset="-127"/>
              <a:ea typeface="굴림체" panose="020B0609000101010101" pitchFamily="49" charset="-127"/>
            </a:rPr>
            <a:t>년도</a:t>
          </a:r>
        </a:p>
      </xdr:txBody>
    </xdr:sp>
    <xdr:clientData/>
  </xdr:twoCellAnchor>
  <xdr:twoCellAnchor>
    <xdr:from>
      <xdr:col>0</xdr:col>
      <xdr:colOff>63500</xdr:colOff>
      <xdr:row>4</xdr:row>
      <xdr:rowOff>101600</xdr:rowOff>
    </xdr:from>
    <xdr:to>
      <xdr:col>10</xdr:col>
      <xdr:colOff>803275</xdr:colOff>
      <xdr:row>7</xdr:row>
      <xdr:rowOff>3175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EBE3D5B-A9CF-B8D5-3242-E9C11839C9A0}"/>
            </a:ext>
          </a:extLst>
        </xdr:cNvPr>
        <xdr:cNvSpPr txBox="1"/>
      </xdr:nvSpPr>
      <xdr:spPr>
        <a:xfrm>
          <a:off x="63500" y="1282700"/>
          <a:ext cx="921702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ko-KR" altLang="en-US" sz="2000">
              <a:latin typeface="굴림체" panose="020B0609000101010101" pitchFamily="49" charset="-127"/>
              <a:ea typeface="굴림체" panose="020B0609000101010101" pitchFamily="49" charset="-127"/>
            </a:rPr>
            <a:t> 내  역  서</a:t>
          </a:r>
        </a:p>
      </xdr:txBody>
    </xdr:sp>
    <xdr:clientData/>
  </xdr:twoCellAnchor>
  <xdr:twoCellAnchor>
    <xdr:from>
      <xdr:col>0</xdr:col>
      <xdr:colOff>85726</xdr:colOff>
      <xdr:row>8</xdr:row>
      <xdr:rowOff>63499</xdr:rowOff>
    </xdr:from>
    <xdr:to>
      <xdr:col>11</xdr:col>
      <xdr:colOff>9525</xdr:colOff>
      <xdr:row>15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DF1EB78-78C8-7988-5DCD-ACC32485622D}"/>
            </a:ext>
          </a:extLst>
        </xdr:cNvPr>
        <xdr:cNvSpPr txBox="1"/>
      </xdr:nvSpPr>
      <xdr:spPr>
        <a:xfrm>
          <a:off x="85726" y="2063749"/>
          <a:ext cx="9267824" cy="1346201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2000" b="1">
              <a:latin typeface="굴림체" panose="020B0609000101010101" pitchFamily="49" charset="-127"/>
              <a:ea typeface="굴림체" panose="020B0609000101010101" pitchFamily="49" charset="-127"/>
            </a:rPr>
            <a:t> </a:t>
          </a:r>
          <a:r>
            <a:rPr lang="ko-KR" altLang="en-US" sz="1600" b="1">
              <a:latin typeface="굴림체" panose="020B0609000101010101" pitchFamily="49" charset="-127"/>
              <a:ea typeface="굴림체" panose="020B0609000101010101" pitchFamily="49" charset="-127"/>
            </a:rPr>
            <a:t>공 사 명 </a:t>
          </a:r>
          <a:r>
            <a:rPr lang="en-US" altLang="ko-KR" sz="1600" b="1">
              <a:latin typeface="굴림체" panose="020B0609000101010101" pitchFamily="49" charset="-127"/>
              <a:ea typeface="굴림체" panose="020B0609000101010101" pitchFamily="49" charset="-127"/>
            </a:rPr>
            <a:t>: </a:t>
          </a:r>
          <a:r>
            <a:rPr lang="ko-KR" altLang="en-US" sz="1600" b="1">
              <a:latin typeface="굴림체" panose="020B0609000101010101" pitchFamily="49" charset="-127"/>
              <a:ea typeface="굴림체" panose="020B0609000101010101" pitchFamily="49" charset="-127"/>
            </a:rPr>
            <a:t>매리취수장 </a:t>
          </a:r>
          <a:r>
            <a:rPr lang="en-US" altLang="ko-KR" sz="1600" b="1">
              <a:latin typeface="굴림체" panose="020B0609000101010101" pitchFamily="49" charset="-127"/>
              <a:ea typeface="굴림체" panose="020B0609000101010101" pitchFamily="49" charset="-127"/>
            </a:rPr>
            <a:t>6</a:t>
          </a:r>
          <a:r>
            <a:rPr lang="ko-KR" altLang="en-US" sz="1600" b="1">
              <a:latin typeface="굴림체" panose="020B0609000101010101" pitchFamily="49" charset="-127"/>
              <a:ea typeface="굴림체" panose="020B0609000101010101" pitchFamily="49" charset="-127"/>
            </a:rPr>
            <a:t>차 펌프실 노후 밸브 교체정비 공사 관급자재</a:t>
          </a:r>
          <a:r>
            <a:rPr lang="en-US" altLang="ko-KR" sz="1600" b="1">
              <a:latin typeface="굴림체" panose="020B0609000101010101" pitchFamily="49" charset="-127"/>
              <a:ea typeface="굴림체" panose="020B0609000101010101" pitchFamily="49" charset="-127"/>
            </a:rPr>
            <a:t>(</a:t>
          </a:r>
          <a:r>
            <a:rPr lang="ko-KR" altLang="en-US" sz="1600" b="1">
              <a:latin typeface="굴림체" panose="020B0609000101010101" pitchFamily="49" charset="-127"/>
              <a:ea typeface="굴림체" panose="020B0609000101010101" pitchFamily="49" charset="-127"/>
            </a:rPr>
            <a:t>수동 제수밸브</a:t>
          </a:r>
          <a:r>
            <a:rPr lang="en-US" altLang="ko-KR" sz="1600" b="1">
              <a:latin typeface="굴림체" panose="020B0609000101010101" pitchFamily="49" charset="-127"/>
              <a:ea typeface="굴림체" panose="020B0609000101010101" pitchFamily="49" charset="-127"/>
            </a:rPr>
            <a:t>)</a:t>
          </a:r>
          <a:r>
            <a:rPr lang="ko-KR" altLang="en-US" sz="1600" b="1" baseline="0">
              <a:latin typeface="굴림체" panose="020B0609000101010101" pitchFamily="49" charset="-127"/>
              <a:ea typeface="굴림체" panose="020B0609000101010101" pitchFamily="49" charset="-127"/>
            </a:rPr>
            <a:t> 구매</a:t>
          </a:r>
          <a:r>
            <a:rPr lang="ko-KR" altLang="en-US" sz="1600" b="1">
              <a:latin typeface="굴림체" panose="020B0609000101010101" pitchFamily="49" charset="-127"/>
              <a:ea typeface="굴림체" panose="020B0609000101010101" pitchFamily="49" charset="-127"/>
            </a:rPr>
            <a:t> </a:t>
          </a:r>
          <a:endParaRPr lang="ko-KR" altLang="en-US" sz="2000" b="1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0</xdr:col>
      <xdr:colOff>635000</xdr:colOff>
      <xdr:row>18</xdr:row>
      <xdr:rowOff>139700</xdr:rowOff>
    </xdr:from>
    <xdr:to>
      <xdr:col>10</xdr:col>
      <xdr:colOff>739775</xdr:colOff>
      <xdr:row>21</xdr:row>
      <xdr:rowOff>41275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5761DE7-326D-E28F-4A09-EAA3118A25CF}"/>
            </a:ext>
          </a:extLst>
        </xdr:cNvPr>
        <xdr:cNvSpPr txBox="1"/>
      </xdr:nvSpPr>
      <xdr:spPr>
        <a:xfrm>
          <a:off x="635000" y="3854450"/>
          <a:ext cx="858202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600">
              <a:latin typeface="굴림체" panose="020B0609000101010101" pitchFamily="49" charset="-127"/>
              <a:ea typeface="굴림체" panose="020B0609000101010101" pitchFamily="49" charset="-127"/>
            </a:rPr>
            <a:t> 총공사비 </a:t>
          </a:r>
          <a:r>
            <a:rPr lang="en-US" altLang="ko-KR" sz="1600">
              <a:latin typeface="굴림체" panose="020B0609000101010101" pitchFamily="49" charset="-127"/>
              <a:ea typeface="굴림체" panose="020B0609000101010101" pitchFamily="49" charset="-127"/>
            </a:rPr>
            <a:t>: </a:t>
          </a:r>
          <a:r>
            <a:rPr lang="ko-KR" altLang="en-US" sz="1600">
              <a:latin typeface="굴림체" panose="020B0609000101010101" pitchFamily="49" charset="-127"/>
              <a:ea typeface="굴림체" panose="020B0609000101010101" pitchFamily="49" charset="-127"/>
            </a:rPr>
            <a:t>금일억사십만원 </a:t>
          </a:r>
          <a:r>
            <a:rPr lang="en-US" altLang="ko-KR" sz="1600">
              <a:latin typeface="굴림체" panose="020B0609000101010101" pitchFamily="49" charset="-127"/>
              <a:ea typeface="굴림체" panose="020B0609000101010101" pitchFamily="49" charset="-127"/>
            </a:rPr>
            <a:t>(</a:t>
          </a:r>
          <a:r>
            <a:rPr lang="ko-KR" altLang="en-US" sz="1600">
              <a:latin typeface="굴림체" panose="020B0609000101010101" pitchFamily="49" charset="-127"/>
              <a:ea typeface="굴림체" panose="020B0609000101010101" pitchFamily="49" charset="-127"/>
            </a:rPr>
            <a:t>￦</a:t>
          </a:r>
          <a:r>
            <a:rPr lang="en-US" altLang="ko-KR" sz="1600">
              <a:latin typeface="굴림체" panose="020B0609000101010101" pitchFamily="49" charset="-127"/>
              <a:ea typeface="굴림체" panose="020B0609000101010101" pitchFamily="49" charset="-127"/>
            </a:rPr>
            <a:t>100,400,000)</a:t>
          </a:r>
          <a:endParaRPr lang="ko-KR" altLang="en-US" sz="1600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2</xdr:col>
      <xdr:colOff>476250</xdr:colOff>
      <xdr:row>22</xdr:row>
      <xdr:rowOff>101600</xdr:rowOff>
    </xdr:from>
    <xdr:to>
      <xdr:col>10</xdr:col>
      <xdr:colOff>739775</xdr:colOff>
      <xdr:row>28</xdr:row>
      <xdr:rowOff>95250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475F1DB-C766-8C76-C6FC-1F07C6B72370}"/>
            </a:ext>
          </a:extLst>
        </xdr:cNvPr>
        <xdr:cNvSpPr txBox="1"/>
      </xdr:nvSpPr>
      <xdr:spPr>
        <a:xfrm>
          <a:off x="2857500" y="4540250"/>
          <a:ext cx="6359525" cy="1079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500">
              <a:latin typeface="굴림체" panose="020B0609000101010101" pitchFamily="49" charset="-127"/>
              <a:ea typeface="굴림체" panose="020B0609000101010101" pitchFamily="49" charset="-127"/>
            </a:rPr>
            <a:t> 내역 </a:t>
          </a:r>
          <a:r>
            <a:rPr lang="en-US" altLang="ko-KR" sz="1500">
              <a:latin typeface="굴림체" panose="020B0609000101010101" pitchFamily="49" charset="-127"/>
              <a:ea typeface="굴림체" panose="020B0609000101010101" pitchFamily="49" charset="-127"/>
            </a:rPr>
            <a:t>:  </a:t>
          </a:r>
          <a:r>
            <a:rPr lang="ko-KR" altLang="en-US" sz="1500">
              <a:latin typeface="굴림체" panose="020B0609000101010101" pitchFamily="49" charset="-127"/>
              <a:ea typeface="굴림체" panose="020B0609000101010101" pitchFamily="49" charset="-127"/>
            </a:rPr>
            <a:t>관급자재대 </a:t>
          </a:r>
          <a:r>
            <a:rPr lang="en-US" altLang="ko-KR" sz="1500">
              <a:latin typeface="굴림체" panose="020B0609000101010101" pitchFamily="49" charset="-127"/>
              <a:ea typeface="굴림체" panose="020B0609000101010101" pitchFamily="49" charset="-127"/>
            </a:rPr>
            <a:t>:  </a:t>
          </a:r>
          <a:r>
            <a:rPr lang="ko-KR" altLang="en-US" sz="1500">
              <a:latin typeface="굴림체" panose="020B0609000101010101" pitchFamily="49" charset="-127"/>
              <a:ea typeface="굴림체" panose="020B0609000101010101" pitchFamily="49" charset="-127"/>
            </a:rPr>
            <a:t>￦ </a:t>
          </a:r>
          <a:r>
            <a:rPr lang="en-US" altLang="ko-KR" sz="1500">
              <a:latin typeface="굴림체" panose="020B0609000101010101" pitchFamily="49" charset="-127"/>
              <a:ea typeface="굴림체" panose="020B0609000101010101" pitchFamily="49" charset="-127"/>
            </a:rPr>
            <a:t>100,400,000</a:t>
          </a:r>
          <a:r>
            <a:rPr lang="ko-KR" altLang="en-US" sz="1500">
              <a:latin typeface="굴림체" panose="020B0609000101010101" pitchFamily="49" charset="-127"/>
              <a:ea typeface="굴림체" panose="020B0609000101010101" pitchFamily="49" charset="-127"/>
            </a:rPr>
            <a:t>원</a:t>
          </a:r>
        </a:p>
        <a:p>
          <a:pPr algn="l"/>
          <a:r>
            <a:rPr lang="ko-KR" altLang="en-US" sz="1500">
              <a:latin typeface="굴림체" panose="020B0609000101010101" pitchFamily="49" charset="-127"/>
              <a:ea typeface="굴림체" panose="020B0609000101010101" pitchFamily="49" charset="-127"/>
            </a:rPr>
            <a:t>         합      계 </a:t>
          </a:r>
          <a:r>
            <a:rPr lang="en-US" altLang="ko-KR" sz="1500">
              <a:latin typeface="굴림체" panose="020B0609000101010101" pitchFamily="49" charset="-127"/>
              <a:ea typeface="굴림체" panose="020B0609000101010101" pitchFamily="49" charset="-127"/>
            </a:rPr>
            <a:t>:  </a:t>
          </a:r>
          <a:r>
            <a:rPr lang="ko-KR" altLang="en-US" sz="1500">
              <a:latin typeface="굴림체" panose="020B0609000101010101" pitchFamily="49" charset="-127"/>
              <a:ea typeface="굴림체" panose="020B0609000101010101" pitchFamily="49" charset="-127"/>
            </a:rPr>
            <a:t>￦ </a:t>
          </a:r>
          <a:r>
            <a:rPr lang="en-US" altLang="ko-KR" sz="1500">
              <a:latin typeface="굴림체" panose="020B0609000101010101" pitchFamily="49" charset="-127"/>
              <a:ea typeface="굴림체" panose="020B0609000101010101" pitchFamily="49" charset="-127"/>
            </a:rPr>
            <a:t>100,400,000</a:t>
          </a:r>
          <a:r>
            <a:rPr lang="ko-KR" altLang="en-US" sz="1500">
              <a:latin typeface="굴림체" panose="020B0609000101010101" pitchFamily="49" charset="-127"/>
              <a:ea typeface="굴림체" panose="020B0609000101010101" pitchFamily="49" charset="-127"/>
            </a:rPr>
            <a:t>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E8F4C-F558-4BD3-B05B-2A0DCF69DA86}">
  <sheetPr>
    <tabColor rgb="FFFFFFB7"/>
    <pageSetUpPr fitToPage="1"/>
  </sheetPr>
  <dimension ref="A1:M62"/>
  <sheetViews>
    <sheetView tabSelected="1" workbookViewId="0">
      <selection activeCell="A4" sqref="A4:K29"/>
    </sheetView>
  </sheetViews>
  <sheetFormatPr defaultRowHeight="14.25" x14ac:dyDescent="0.15"/>
  <cols>
    <col min="1" max="1" width="22.625" customWidth="1"/>
    <col min="2" max="2" width="8.625" customWidth="1"/>
    <col min="3" max="3" width="11.375" customWidth="1"/>
    <col min="4" max="4" width="8.625" customWidth="1"/>
    <col min="5" max="5" width="11.375" customWidth="1"/>
    <col min="6" max="6" width="8.625" customWidth="1"/>
    <col min="7" max="7" width="11.375" customWidth="1"/>
    <col min="8" max="8" width="8.625" customWidth="1"/>
    <col min="9" max="9" width="11.375" customWidth="1"/>
    <col min="10" max="10" width="8.625" customWidth="1"/>
    <col min="11" max="11" width="11.375" customWidth="1"/>
  </cols>
  <sheetData>
    <row r="1" spans="1:13" ht="30" customHeight="1" x14ac:dyDescent="0.15">
      <c r="A1" s="27" t="s">
        <v>82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3" spans="1:13" ht="35.1" customHeight="1" x14ac:dyDescent="0.15">
      <c r="A3" s="21" t="s">
        <v>83</v>
      </c>
      <c r="B3" s="21" t="s">
        <v>84</v>
      </c>
      <c r="C3" s="22"/>
      <c r="D3" s="21" t="s">
        <v>85</v>
      </c>
      <c r="E3" s="22"/>
      <c r="F3" s="21" t="s">
        <v>86</v>
      </c>
      <c r="G3" s="32"/>
      <c r="H3" s="33"/>
      <c r="I3" s="25" t="s">
        <v>87</v>
      </c>
      <c r="J3" s="30"/>
      <c r="K3" s="31"/>
      <c r="L3" s="3"/>
    </row>
    <row r="4" spans="1:13" ht="15.95" customHeight="1" x14ac:dyDescent="0.1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3" ht="15.95" customHeight="1" x14ac:dyDescent="0.1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3"/>
      <c r="M5" s="23"/>
    </row>
    <row r="6" spans="1:13" ht="15.95" customHeight="1" x14ac:dyDescent="0.1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3"/>
      <c r="M6" s="23"/>
    </row>
    <row r="7" spans="1:13" ht="15.95" customHeight="1" x14ac:dyDescent="0.1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3"/>
      <c r="M7" s="23"/>
    </row>
    <row r="8" spans="1:13" ht="15.95" customHeight="1" x14ac:dyDescent="0.1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3"/>
      <c r="M8" s="23"/>
    </row>
    <row r="9" spans="1:13" ht="15.95" customHeight="1" x14ac:dyDescent="0.1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3"/>
      <c r="M9" s="23"/>
    </row>
    <row r="10" spans="1:13" ht="15.95" customHeight="1" x14ac:dyDescent="0.1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3"/>
      <c r="M10" s="23"/>
    </row>
    <row r="11" spans="1:13" ht="15.95" customHeight="1" x14ac:dyDescent="0.1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3"/>
      <c r="M11" s="23"/>
    </row>
    <row r="12" spans="1:13" ht="15.95" customHeight="1" x14ac:dyDescent="0.1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3"/>
      <c r="M12" s="23"/>
    </row>
    <row r="13" spans="1:13" ht="15.95" customHeight="1" x14ac:dyDescent="0.1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3"/>
      <c r="M13" s="23"/>
    </row>
    <row r="14" spans="1:13" ht="15.95" customHeight="1" x14ac:dyDescent="0.1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3"/>
      <c r="M14" s="23"/>
    </row>
    <row r="15" spans="1:13" ht="15.95" customHeight="1" x14ac:dyDescent="0.1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3"/>
      <c r="M15" s="23"/>
    </row>
    <row r="16" spans="1:13" ht="15.95" customHeight="1" x14ac:dyDescent="0.1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3"/>
      <c r="M16" s="23"/>
    </row>
    <row r="17" spans="1:13" ht="15.95" customHeight="1" x14ac:dyDescent="0.1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3"/>
      <c r="M17" s="23"/>
    </row>
    <row r="18" spans="1:13" ht="15.95" customHeight="1" x14ac:dyDescent="0.1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3"/>
      <c r="M18" s="23"/>
    </row>
    <row r="19" spans="1:13" ht="15.95" customHeight="1" x14ac:dyDescent="0.1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3"/>
      <c r="M19" s="23"/>
    </row>
    <row r="20" spans="1:13" ht="15.95" customHeight="1" x14ac:dyDescent="0.1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3"/>
      <c r="M20" s="23"/>
    </row>
    <row r="21" spans="1:13" ht="15.95" customHeight="1" x14ac:dyDescent="0.1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3"/>
      <c r="M21" s="23"/>
    </row>
    <row r="22" spans="1:13" ht="15.95" customHeight="1" x14ac:dyDescent="0.1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3"/>
      <c r="M22" s="23"/>
    </row>
    <row r="23" spans="1:13" ht="15.95" customHeight="1" x14ac:dyDescent="0.1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3"/>
      <c r="M23" s="23"/>
    </row>
    <row r="24" spans="1:13" ht="15.95" customHeight="1" x14ac:dyDescent="0.1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3"/>
      <c r="M24" s="23"/>
    </row>
    <row r="25" spans="1:13" ht="15.95" customHeight="1" x14ac:dyDescent="0.1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3"/>
      <c r="M25" s="23"/>
    </row>
    <row r="26" spans="1:13" ht="15.95" customHeight="1" x14ac:dyDescent="0.1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3"/>
      <c r="M26" s="23"/>
    </row>
    <row r="27" spans="1:13" ht="15.95" customHeight="1" x14ac:dyDescent="0.1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3"/>
      <c r="M27" s="23"/>
    </row>
    <row r="28" spans="1:13" ht="15.95" customHeight="1" x14ac:dyDescent="0.1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3"/>
      <c r="M28" s="23"/>
    </row>
    <row r="29" spans="1:13" ht="15.95" customHeight="1" x14ac:dyDescent="0.1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3"/>
      <c r="M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  <row r="34" spans="1:13" x14ac:dyDescent="0.1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 x14ac:dyDescent="0.1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1:13" x14ac:dyDescent="0.1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 x14ac:dyDescent="0.1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3" x14ac:dyDescent="0.1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x14ac:dyDescent="0.1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x14ac:dyDescent="0.1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 x14ac:dyDescent="0.1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x14ac:dyDescent="0.1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x14ac:dyDescent="0.1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x14ac:dyDescent="0.1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x14ac:dyDescent="0.1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13" x14ac:dyDescent="0.1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x14ac:dyDescent="0.1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13" x14ac:dyDescent="0.1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1:13" x14ac:dyDescent="0.1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x14ac:dyDescent="0.1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x14ac:dyDescent="0.1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x14ac:dyDescent="0.1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 x14ac:dyDescent="0.1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</row>
    <row r="54" spans="1:13" x14ac:dyDescent="0.1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</row>
    <row r="55" spans="1:13" x14ac:dyDescent="0.1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 x14ac:dyDescent="0.1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3" x14ac:dyDescent="0.1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</row>
    <row r="58" spans="1:13" x14ac:dyDescent="0.1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  <row r="59" spans="1:13" x14ac:dyDescent="0.1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</row>
    <row r="60" spans="1:13" x14ac:dyDescent="0.1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pans="1:13" x14ac:dyDescent="0.1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</row>
    <row r="62" spans="1:13" x14ac:dyDescent="0.1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</row>
  </sheetData>
  <mergeCells count="4">
    <mergeCell ref="A1:K1"/>
    <mergeCell ref="A4:K29"/>
    <mergeCell ref="J3:K3"/>
    <mergeCell ref="G3:H3"/>
  </mergeCells>
  <phoneticPr fontId="1" type="noConversion"/>
  <pageMargins left="0.54870109740219475" right="0.54870109740219475" top="0.70618141236282472" bottom="0.1388888888888889" header="0.3" footer="0.138888888888888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5F748-69D2-402D-ABB9-79FF1271FFB7}">
  <sheetPr>
    <tabColor rgb="FFF19D86"/>
  </sheetPr>
  <dimension ref="A1:AY58"/>
  <sheetViews>
    <sheetView workbookViewId="0">
      <pane xSplit="4" ySplit="4" topLeftCell="E35" activePane="bottomRight" state="frozen"/>
      <selection pane="topRight" activeCell="E1" sqref="E1"/>
      <selection pane="bottomLeft" activeCell="A5" sqref="A5"/>
      <selection pane="bottomRight" activeCell="K36" sqref="K36"/>
    </sheetView>
  </sheetViews>
  <sheetFormatPr defaultRowHeight="14.25" x14ac:dyDescent="0.15"/>
  <cols>
    <col min="1" max="2" width="18.625" style="2" customWidth="1"/>
    <col min="3" max="3" width="4.625" style="3" customWidth="1"/>
    <col min="4" max="4" width="6.625" style="3" customWidth="1"/>
    <col min="5" max="5" width="8.625" style="4" customWidth="1"/>
    <col min="6" max="6" width="9.625" style="4" customWidth="1"/>
    <col min="7" max="7" width="8.625" style="4" customWidth="1"/>
    <col min="8" max="8" width="9.625" style="4" customWidth="1"/>
    <col min="9" max="9" width="8.625" style="4" customWidth="1"/>
    <col min="10" max="10" width="9.625" style="4" customWidth="1"/>
    <col min="11" max="11" width="8.625" style="4" customWidth="1"/>
    <col min="12" max="12" width="9.625" style="4" customWidth="1"/>
    <col min="13" max="13" width="6.625" style="2" customWidth="1"/>
    <col min="14" max="51" width="9" hidden="1" customWidth="1"/>
    <col min="52" max="55" width="0" hidden="1" customWidth="1"/>
  </cols>
  <sheetData>
    <row r="1" spans="1:51" ht="30" customHeight="1" x14ac:dyDescent="0.15">
      <c r="A1" s="27" t="s">
        <v>78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51" ht="15.75" customHeight="1" x14ac:dyDescent="0.15">
      <c r="A2" s="35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51" ht="15.75" customHeight="1" x14ac:dyDescent="0.15">
      <c r="A3" s="34" t="s">
        <v>29</v>
      </c>
      <c r="B3" s="34" t="s">
        <v>30</v>
      </c>
      <c r="C3" s="34" t="s">
        <v>5</v>
      </c>
      <c r="D3" s="34" t="s">
        <v>79</v>
      </c>
      <c r="E3" s="34" t="s">
        <v>32</v>
      </c>
      <c r="F3" s="34"/>
      <c r="G3" s="34" t="s">
        <v>33</v>
      </c>
      <c r="H3" s="34"/>
      <c r="I3" s="34" t="s">
        <v>34</v>
      </c>
      <c r="J3" s="34"/>
      <c r="K3" s="34" t="s">
        <v>35</v>
      </c>
      <c r="L3" s="34"/>
      <c r="M3" s="34" t="s">
        <v>36</v>
      </c>
    </row>
    <row r="4" spans="1:51" ht="15.75" customHeight="1" x14ac:dyDescent="0.15">
      <c r="A4" s="34"/>
      <c r="B4" s="34"/>
      <c r="C4" s="34"/>
      <c r="D4" s="34"/>
      <c r="E4" s="11" t="s">
        <v>37</v>
      </c>
      <c r="F4" s="11" t="s">
        <v>80</v>
      </c>
      <c r="G4" s="11" t="s">
        <v>37</v>
      </c>
      <c r="H4" s="11" t="s">
        <v>80</v>
      </c>
      <c r="I4" s="11" t="s">
        <v>37</v>
      </c>
      <c r="J4" s="11" t="s">
        <v>80</v>
      </c>
      <c r="K4" s="11" t="s">
        <v>37</v>
      </c>
      <c r="L4" s="11" t="s">
        <v>80</v>
      </c>
      <c r="M4" s="34"/>
      <c r="N4" t="s">
        <v>39</v>
      </c>
      <c r="O4" t="s">
        <v>40</v>
      </c>
      <c r="P4" t="s">
        <v>41</v>
      </c>
      <c r="Q4" t="s">
        <v>42</v>
      </c>
      <c r="R4" t="s">
        <v>43</v>
      </c>
      <c r="S4" t="s">
        <v>44</v>
      </c>
      <c r="T4" t="s">
        <v>45</v>
      </c>
      <c r="U4" t="s">
        <v>46</v>
      </c>
      <c r="V4" t="s">
        <v>47</v>
      </c>
      <c r="W4" t="s">
        <v>48</v>
      </c>
      <c r="X4" t="s">
        <v>49</v>
      </c>
      <c r="Y4" t="s">
        <v>50</v>
      </c>
      <c r="Z4" t="s">
        <v>51</v>
      </c>
      <c r="AA4" t="s">
        <v>52</v>
      </c>
      <c r="AB4" t="s">
        <v>53</v>
      </c>
      <c r="AC4" t="s">
        <v>54</v>
      </c>
      <c r="AD4" t="s">
        <v>55</v>
      </c>
      <c r="AE4" t="s">
        <v>56</v>
      </c>
      <c r="AF4" t="s">
        <v>57</v>
      </c>
      <c r="AG4" t="s">
        <v>58</v>
      </c>
      <c r="AH4" t="s">
        <v>59</v>
      </c>
      <c r="AI4" t="s">
        <v>60</v>
      </c>
      <c r="AJ4" t="s">
        <v>61</v>
      </c>
      <c r="AK4" t="s">
        <v>62</v>
      </c>
      <c r="AL4" t="s">
        <v>63</v>
      </c>
      <c r="AM4" t="s">
        <v>64</v>
      </c>
      <c r="AN4" t="s">
        <v>65</v>
      </c>
      <c r="AO4" t="s">
        <v>66</v>
      </c>
      <c r="AP4" t="s">
        <v>67</v>
      </c>
      <c r="AQ4" t="s">
        <v>68</v>
      </c>
      <c r="AR4" t="s">
        <v>69</v>
      </c>
      <c r="AS4" t="s">
        <v>70</v>
      </c>
      <c r="AT4" t="s">
        <v>71</v>
      </c>
      <c r="AU4" t="s">
        <v>72</v>
      </c>
      <c r="AV4" t="s">
        <v>73</v>
      </c>
      <c r="AW4" t="s">
        <v>74</v>
      </c>
      <c r="AX4" t="s">
        <v>75</v>
      </c>
      <c r="AY4" t="s">
        <v>16</v>
      </c>
    </row>
    <row r="5" spans="1:51" ht="15.75" customHeight="1" x14ac:dyDescent="0.15">
      <c r="A5" s="12" t="s">
        <v>0</v>
      </c>
      <c r="B5" s="12" t="s">
        <v>81</v>
      </c>
      <c r="C5" s="13" t="s">
        <v>22</v>
      </c>
      <c r="D5" s="16">
        <v>1</v>
      </c>
      <c r="E5" s="14">
        <f>F58</f>
        <v>100400000</v>
      </c>
      <c r="F5" s="14">
        <f>D5*E5</f>
        <v>100400000</v>
      </c>
      <c r="G5" s="14">
        <f>H58</f>
        <v>0</v>
      </c>
      <c r="H5" s="14">
        <f>D5*G5</f>
        <v>0</v>
      </c>
      <c r="I5" s="14">
        <f>J58</f>
        <v>0</v>
      </c>
      <c r="J5" s="14">
        <f>D5*I5</f>
        <v>0</v>
      </c>
      <c r="K5" s="14">
        <f>E5+G5+I5</f>
        <v>100400000</v>
      </c>
      <c r="L5" s="14">
        <f>F5+H5+J5</f>
        <v>100400000</v>
      </c>
      <c r="M5" s="15"/>
      <c r="O5">
        <v>1</v>
      </c>
      <c r="Q5">
        <v>1</v>
      </c>
      <c r="R5">
        <f>D5*R58</f>
        <v>0</v>
      </c>
      <c r="S5">
        <f>D5*S58</f>
        <v>0</v>
      </c>
      <c r="T5">
        <f>D5*T58</f>
        <v>0</v>
      </c>
      <c r="U5">
        <f>D5*U58</f>
        <v>0</v>
      </c>
      <c r="V5">
        <f>D5*V58</f>
        <v>0</v>
      </c>
      <c r="W5">
        <f>D5*W58</f>
        <v>0</v>
      </c>
      <c r="X5">
        <f>D5*X58</f>
        <v>0</v>
      </c>
      <c r="Y5">
        <f>D5*Y58</f>
        <v>0</v>
      </c>
      <c r="Z5">
        <f>D5*Z58</f>
        <v>0</v>
      </c>
      <c r="AA5">
        <f>D5*AA58</f>
        <v>0</v>
      </c>
      <c r="AB5">
        <f>D5*AB58</f>
        <v>100400000</v>
      </c>
      <c r="AC5">
        <f>D5*AC58</f>
        <v>0</v>
      </c>
      <c r="AD5">
        <f>D5*AD58</f>
        <v>0</v>
      </c>
      <c r="AE5">
        <f>D5*AE58</f>
        <v>0</v>
      </c>
      <c r="AF5">
        <f>D5*AF58</f>
        <v>0</v>
      </c>
      <c r="AG5">
        <f>D5*AG58</f>
        <v>0</v>
      </c>
      <c r="AH5">
        <f>D5*AH58</f>
        <v>0</v>
      </c>
      <c r="AI5">
        <f>D5*AI58</f>
        <v>0</v>
      </c>
      <c r="AJ5">
        <f>D5*AJ58</f>
        <v>0</v>
      </c>
      <c r="AK5">
        <f>D5*AK58</f>
        <v>0</v>
      </c>
      <c r="AL5">
        <f>D5*AL58</f>
        <v>0</v>
      </c>
      <c r="AM5">
        <f>D5*AM58</f>
        <v>0</v>
      </c>
      <c r="AN5">
        <f>D5*AN58</f>
        <v>0</v>
      </c>
      <c r="AO5">
        <f>D5*AO58</f>
        <v>0</v>
      </c>
      <c r="AP5">
        <f>D5*AP58</f>
        <v>0</v>
      </c>
      <c r="AQ5">
        <f>D5*AQ58</f>
        <v>0</v>
      </c>
      <c r="AR5">
        <f>D5*AR58</f>
        <v>0</v>
      </c>
      <c r="AS5">
        <f>D5*AS58</f>
        <v>0</v>
      </c>
      <c r="AT5">
        <f>D5*AT58</f>
        <v>0</v>
      </c>
      <c r="AU5">
        <f>D5*AU58</f>
        <v>0</v>
      </c>
      <c r="AV5">
        <f>D5*AV58</f>
        <v>0</v>
      </c>
    </row>
    <row r="6" spans="1:51" ht="15.75" customHeight="1" x14ac:dyDescent="0.15">
      <c r="A6" s="15"/>
      <c r="B6" s="15"/>
      <c r="C6" s="16"/>
      <c r="D6" s="16"/>
      <c r="E6" s="14"/>
      <c r="F6" s="14"/>
      <c r="G6" s="14"/>
      <c r="H6" s="14"/>
      <c r="I6" s="14"/>
      <c r="J6" s="14"/>
      <c r="K6" s="14"/>
      <c r="L6" s="14"/>
      <c r="M6" s="15"/>
    </row>
    <row r="7" spans="1:51" ht="15.75" customHeight="1" x14ac:dyDescent="0.15">
      <c r="A7" s="15"/>
      <c r="B7" s="15"/>
      <c r="C7" s="16"/>
      <c r="D7" s="16"/>
      <c r="E7" s="14"/>
      <c r="F7" s="14"/>
      <c r="G7" s="14"/>
      <c r="H7" s="14"/>
      <c r="I7" s="14"/>
      <c r="J7" s="14"/>
      <c r="K7" s="14"/>
      <c r="L7" s="14"/>
      <c r="M7" s="15"/>
    </row>
    <row r="8" spans="1:51" ht="15.75" customHeight="1" x14ac:dyDescent="0.15">
      <c r="A8" s="15"/>
      <c r="B8" s="15"/>
      <c r="C8" s="16"/>
      <c r="D8" s="16"/>
      <c r="E8" s="14"/>
      <c r="F8" s="14"/>
      <c r="G8" s="14"/>
      <c r="H8" s="14"/>
      <c r="I8" s="14"/>
      <c r="J8" s="14"/>
      <c r="K8" s="14"/>
      <c r="L8" s="14"/>
      <c r="M8" s="15"/>
    </row>
    <row r="9" spans="1:51" ht="15.75" customHeight="1" x14ac:dyDescent="0.15">
      <c r="A9" s="15"/>
      <c r="B9" s="15"/>
      <c r="C9" s="16"/>
      <c r="D9" s="16"/>
      <c r="E9" s="14"/>
      <c r="F9" s="14"/>
      <c r="G9" s="14"/>
      <c r="H9" s="14"/>
      <c r="I9" s="14"/>
      <c r="J9" s="14"/>
      <c r="K9" s="14"/>
      <c r="L9" s="14"/>
      <c r="M9" s="15"/>
    </row>
    <row r="10" spans="1:51" ht="15.75" customHeight="1" x14ac:dyDescent="0.15">
      <c r="A10" s="15"/>
      <c r="B10" s="15"/>
      <c r="C10" s="16"/>
      <c r="D10" s="16"/>
      <c r="E10" s="14"/>
      <c r="F10" s="14"/>
      <c r="G10" s="14"/>
      <c r="H10" s="14"/>
      <c r="I10" s="14"/>
      <c r="J10" s="14"/>
      <c r="K10" s="14"/>
      <c r="L10" s="14"/>
      <c r="M10" s="15"/>
    </row>
    <row r="11" spans="1:51" ht="15.75" customHeight="1" x14ac:dyDescent="0.15">
      <c r="A11" s="15"/>
      <c r="B11" s="15"/>
      <c r="C11" s="16"/>
      <c r="D11" s="16"/>
      <c r="E11" s="14"/>
      <c r="F11" s="14"/>
      <c r="G11" s="14"/>
      <c r="H11" s="14"/>
      <c r="I11" s="14"/>
      <c r="J11" s="14"/>
      <c r="K11" s="14"/>
      <c r="L11" s="14"/>
      <c r="M11" s="15"/>
    </row>
    <row r="12" spans="1:51" ht="15.75" customHeight="1" x14ac:dyDescent="0.15">
      <c r="A12" s="15"/>
      <c r="B12" s="15"/>
      <c r="C12" s="16"/>
      <c r="D12" s="16"/>
      <c r="E12" s="14"/>
      <c r="F12" s="14"/>
      <c r="G12" s="14"/>
      <c r="H12" s="14"/>
      <c r="I12" s="14"/>
      <c r="J12" s="14"/>
      <c r="K12" s="14"/>
      <c r="L12" s="14"/>
      <c r="M12" s="15"/>
    </row>
    <row r="13" spans="1:51" ht="15.75" customHeight="1" x14ac:dyDescent="0.15">
      <c r="A13" s="15"/>
      <c r="B13" s="15"/>
      <c r="C13" s="16"/>
      <c r="D13" s="16"/>
      <c r="E13" s="14"/>
      <c r="F13" s="14"/>
      <c r="G13" s="14"/>
      <c r="H13" s="14"/>
      <c r="I13" s="14"/>
      <c r="J13" s="14"/>
      <c r="K13" s="14"/>
      <c r="L13" s="14"/>
      <c r="M13" s="15"/>
    </row>
    <row r="14" spans="1:51" ht="15.75" customHeight="1" x14ac:dyDescent="0.15">
      <c r="A14" s="15"/>
      <c r="B14" s="15"/>
      <c r="C14" s="16"/>
      <c r="D14" s="16"/>
      <c r="E14" s="14"/>
      <c r="F14" s="14"/>
      <c r="G14" s="14"/>
      <c r="H14" s="14"/>
      <c r="I14" s="14"/>
      <c r="J14" s="14"/>
      <c r="K14" s="14"/>
      <c r="L14" s="14"/>
      <c r="M14" s="15"/>
    </row>
    <row r="15" spans="1:51" ht="15.75" customHeight="1" x14ac:dyDescent="0.15">
      <c r="A15" s="15"/>
      <c r="B15" s="15"/>
      <c r="C15" s="16"/>
      <c r="D15" s="16"/>
      <c r="E15" s="14"/>
      <c r="F15" s="14"/>
      <c r="G15" s="14"/>
      <c r="H15" s="14"/>
      <c r="I15" s="14"/>
      <c r="J15" s="14"/>
      <c r="K15" s="14"/>
      <c r="L15" s="14"/>
      <c r="M15" s="15"/>
    </row>
    <row r="16" spans="1:51" ht="15.75" customHeight="1" x14ac:dyDescent="0.15">
      <c r="A16" s="15"/>
      <c r="B16" s="15"/>
      <c r="C16" s="16"/>
      <c r="D16" s="16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15.75" customHeight="1" x14ac:dyDescent="0.15">
      <c r="A17" s="15"/>
      <c r="B17" s="15"/>
      <c r="C17" s="16"/>
      <c r="D17" s="16"/>
      <c r="E17" s="14"/>
      <c r="F17" s="14"/>
      <c r="G17" s="14"/>
      <c r="H17" s="14"/>
      <c r="I17" s="14"/>
      <c r="J17" s="14"/>
      <c r="K17" s="14"/>
      <c r="L17" s="14"/>
      <c r="M17" s="15"/>
    </row>
    <row r="18" spans="1:13" ht="15.75" customHeight="1" x14ac:dyDescent="0.15">
      <c r="A18" s="15"/>
      <c r="B18" s="15"/>
      <c r="C18" s="16"/>
      <c r="D18" s="16"/>
      <c r="E18" s="14"/>
      <c r="F18" s="14"/>
      <c r="G18" s="14"/>
      <c r="H18" s="14"/>
      <c r="I18" s="14"/>
      <c r="J18" s="14"/>
      <c r="K18" s="14"/>
      <c r="L18" s="14"/>
      <c r="M18" s="15"/>
    </row>
    <row r="19" spans="1:13" ht="15.75" customHeight="1" x14ac:dyDescent="0.15">
      <c r="A19" s="15"/>
      <c r="B19" s="15"/>
      <c r="C19" s="16"/>
      <c r="D19" s="16"/>
      <c r="E19" s="14"/>
      <c r="F19" s="14"/>
      <c r="G19" s="14"/>
      <c r="H19" s="14"/>
      <c r="I19" s="14"/>
      <c r="J19" s="14"/>
      <c r="K19" s="14"/>
      <c r="L19" s="14"/>
      <c r="M19" s="15"/>
    </row>
    <row r="20" spans="1:13" ht="15.75" customHeight="1" x14ac:dyDescent="0.15">
      <c r="A20" s="15"/>
      <c r="B20" s="15"/>
      <c r="C20" s="16"/>
      <c r="D20" s="16"/>
      <c r="E20" s="14"/>
      <c r="F20" s="14"/>
      <c r="G20" s="14"/>
      <c r="H20" s="14"/>
      <c r="I20" s="14"/>
      <c r="J20" s="14"/>
      <c r="K20" s="14"/>
      <c r="L20" s="14"/>
      <c r="M20" s="15"/>
    </row>
    <row r="21" spans="1:13" ht="15.75" customHeight="1" x14ac:dyDescent="0.15">
      <c r="A21" s="15"/>
      <c r="B21" s="15"/>
      <c r="C21" s="16"/>
      <c r="D21" s="16"/>
      <c r="E21" s="14"/>
      <c r="F21" s="14"/>
      <c r="G21" s="14"/>
      <c r="H21" s="14"/>
      <c r="I21" s="14"/>
      <c r="J21" s="14"/>
      <c r="K21" s="14"/>
      <c r="L21" s="14"/>
      <c r="M21" s="15"/>
    </row>
    <row r="22" spans="1:13" ht="15.75" customHeight="1" x14ac:dyDescent="0.15">
      <c r="A22" s="15"/>
      <c r="B22" s="15"/>
      <c r="C22" s="16"/>
      <c r="D22" s="16"/>
      <c r="E22" s="14"/>
      <c r="F22" s="14"/>
      <c r="G22" s="14"/>
      <c r="H22" s="14"/>
      <c r="I22" s="14"/>
      <c r="J22" s="14"/>
      <c r="K22" s="14"/>
      <c r="L22" s="14"/>
      <c r="M22" s="15"/>
    </row>
    <row r="23" spans="1:13" ht="15.75" customHeight="1" x14ac:dyDescent="0.15">
      <c r="A23" s="15"/>
      <c r="B23" s="15"/>
      <c r="C23" s="16"/>
      <c r="D23" s="16"/>
      <c r="E23" s="14"/>
      <c r="F23" s="14"/>
      <c r="G23" s="14"/>
      <c r="H23" s="14"/>
      <c r="I23" s="14"/>
      <c r="J23" s="14"/>
      <c r="K23" s="14"/>
      <c r="L23" s="14"/>
      <c r="M23" s="15"/>
    </row>
    <row r="24" spans="1:13" ht="15.75" customHeight="1" x14ac:dyDescent="0.15">
      <c r="A24" s="15"/>
      <c r="B24" s="15"/>
      <c r="C24" s="16"/>
      <c r="D24" s="16"/>
      <c r="E24" s="14"/>
      <c r="F24" s="14"/>
      <c r="G24" s="14"/>
      <c r="H24" s="14"/>
      <c r="I24" s="14"/>
      <c r="J24" s="14"/>
      <c r="K24" s="14"/>
      <c r="L24" s="14"/>
      <c r="M24" s="15"/>
    </row>
    <row r="25" spans="1:13" ht="15.75" customHeight="1" x14ac:dyDescent="0.15">
      <c r="A25" s="15"/>
      <c r="B25" s="15"/>
      <c r="C25" s="16"/>
      <c r="D25" s="16"/>
      <c r="E25" s="14"/>
      <c r="F25" s="14"/>
      <c r="G25" s="14"/>
      <c r="H25" s="14"/>
      <c r="I25" s="14"/>
      <c r="J25" s="14"/>
      <c r="K25" s="14"/>
      <c r="L25" s="14"/>
      <c r="M25" s="15"/>
    </row>
    <row r="26" spans="1:13" ht="15.75" customHeight="1" x14ac:dyDescent="0.15">
      <c r="A26" s="15"/>
      <c r="B26" s="15"/>
      <c r="C26" s="16"/>
      <c r="D26" s="16"/>
      <c r="E26" s="14"/>
      <c r="F26" s="14"/>
      <c r="G26" s="14"/>
      <c r="H26" s="14"/>
      <c r="I26" s="14"/>
      <c r="J26" s="14"/>
      <c r="K26" s="14"/>
      <c r="L26" s="14"/>
      <c r="M26" s="15"/>
    </row>
    <row r="27" spans="1:13" ht="15.75" customHeight="1" x14ac:dyDescent="0.15">
      <c r="A27" s="15"/>
      <c r="B27" s="15"/>
      <c r="C27" s="16"/>
      <c r="D27" s="16"/>
      <c r="E27" s="14"/>
      <c r="F27" s="14"/>
      <c r="G27" s="14"/>
      <c r="H27" s="14"/>
      <c r="I27" s="14"/>
      <c r="J27" s="14"/>
      <c r="K27" s="14"/>
      <c r="L27" s="14"/>
      <c r="M27" s="15"/>
    </row>
    <row r="28" spans="1:13" ht="15.75" customHeight="1" x14ac:dyDescent="0.15">
      <c r="A28" s="15"/>
      <c r="B28" s="15"/>
      <c r="C28" s="16"/>
      <c r="D28" s="16"/>
      <c r="E28" s="14"/>
      <c r="F28" s="14"/>
      <c r="G28" s="14"/>
      <c r="H28" s="14"/>
      <c r="I28" s="14"/>
      <c r="J28" s="14"/>
      <c r="K28" s="14"/>
      <c r="L28" s="14"/>
      <c r="M28" s="15"/>
    </row>
    <row r="29" spans="1:13" ht="15.75" customHeight="1" x14ac:dyDescent="0.15">
      <c r="A29" s="15"/>
      <c r="B29" s="15"/>
      <c r="C29" s="16"/>
      <c r="D29" s="16"/>
      <c r="E29" s="14"/>
      <c r="F29" s="14"/>
      <c r="G29" s="14"/>
      <c r="H29" s="14"/>
      <c r="I29" s="14"/>
      <c r="J29" s="14"/>
      <c r="K29" s="14"/>
      <c r="L29" s="14"/>
      <c r="M29" s="15"/>
    </row>
    <row r="30" spans="1:13" ht="15.75" customHeight="1" x14ac:dyDescent="0.15">
      <c r="A30" s="15"/>
      <c r="B30" s="15"/>
      <c r="C30" s="16"/>
      <c r="D30" s="16"/>
      <c r="E30" s="14"/>
      <c r="F30" s="14"/>
      <c r="G30" s="14"/>
      <c r="H30" s="14"/>
      <c r="I30" s="14"/>
      <c r="J30" s="14"/>
      <c r="K30" s="14"/>
      <c r="L30" s="14"/>
      <c r="M30" s="15"/>
    </row>
    <row r="31" spans="1:13" ht="15.75" customHeight="1" x14ac:dyDescent="0.15">
      <c r="A31" s="15"/>
      <c r="B31" s="15"/>
      <c r="C31" s="16"/>
      <c r="D31" s="16"/>
      <c r="E31" s="14"/>
      <c r="F31" s="14"/>
      <c r="G31" s="14"/>
      <c r="H31" s="14"/>
      <c r="I31" s="14"/>
      <c r="J31" s="14"/>
      <c r="K31" s="14"/>
      <c r="L31" s="14"/>
      <c r="M31" s="15"/>
    </row>
    <row r="32" spans="1:13" ht="15.75" customHeight="1" x14ac:dyDescent="0.15">
      <c r="A32" s="15"/>
      <c r="B32" s="15"/>
      <c r="C32" s="16"/>
      <c r="D32" s="16"/>
      <c r="E32" s="14"/>
      <c r="F32" s="14"/>
      <c r="G32" s="14"/>
      <c r="H32" s="14"/>
      <c r="I32" s="14"/>
      <c r="J32" s="14"/>
      <c r="K32" s="14"/>
      <c r="L32" s="14"/>
      <c r="M32" s="15"/>
    </row>
    <row r="33" spans="1:51" ht="15.75" customHeight="1" x14ac:dyDescent="0.15">
      <c r="A33" s="17" t="s">
        <v>76</v>
      </c>
      <c r="B33" s="18"/>
      <c r="C33" s="19"/>
      <c r="D33" s="19"/>
      <c r="E33" s="20"/>
      <c r="F33" s="20">
        <f>SUMIF(Q5:Q5, "1", F5:F5)</f>
        <v>100400000</v>
      </c>
      <c r="G33" s="20"/>
      <c r="H33" s="20">
        <f>SUMIF(Q5:Q5, "1", H5:H5)</f>
        <v>0</v>
      </c>
      <c r="I33" s="20"/>
      <c r="J33" s="20">
        <f>SUMIF(Q5:Q5, "1", J5:J5)</f>
        <v>0</v>
      </c>
      <c r="K33" s="20"/>
      <c r="L33" s="20">
        <f>F33+H33+J33</f>
        <v>100400000</v>
      </c>
      <c r="M33" s="18"/>
      <c r="R33">
        <f t="shared" ref="R33:AY33" si="0">SUM(R5:R5)</f>
        <v>0</v>
      </c>
      <c r="S33">
        <f t="shared" si="0"/>
        <v>0</v>
      </c>
      <c r="T33">
        <f t="shared" si="0"/>
        <v>0</v>
      </c>
      <c r="U33">
        <f t="shared" si="0"/>
        <v>0</v>
      </c>
      <c r="V33">
        <f t="shared" si="0"/>
        <v>0</v>
      </c>
      <c r="W33">
        <f t="shared" si="0"/>
        <v>0</v>
      </c>
      <c r="X33">
        <f t="shared" si="0"/>
        <v>0</v>
      </c>
      <c r="Y33">
        <f t="shared" si="0"/>
        <v>0</v>
      </c>
      <c r="Z33">
        <f t="shared" si="0"/>
        <v>0</v>
      </c>
      <c r="AA33">
        <f t="shared" si="0"/>
        <v>0</v>
      </c>
      <c r="AB33">
        <f t="shared" si="0"/>
        <v>100400000</v>
      </c>
      <c r="AC33">
        <f t="shared" si="0"/>
        <v>0</v>
      </c>
      <c r="AD33">
        <f t="shared" si="0"/>
        <v>0</v>
      </c>
      <c r="AE33">
        <f t="shared" si="0"/>
        <v>0</v>
      </c>
      <c r="AF33">
        <f t="shared" si="0"/>
        <v>0</v>
      </c>
      <c r="AG33">
        <f t="shared" si="0"/>
        <v>0</v>
      </c>
      <c r="AH33">
        <f t="shared" si="0"/>
        <v>0</v>
      </c>
      <c r="AI33">
        <f t="shared" si="0"/>
        <v>0</v>
      </c>
      <c r="AJ33">
        <f t="shared" si="0"/>
        <v>0</v>
      </c>
      <c r="AK33">
        <f t="shared" si="0"/>
        <v>0</v>
      </c>
      <c r="AL33">
        <f t="shared" si="0"/>
        <v>0</v>
      </c>
      <c r="AM33">
        <f t="shared" si="0"/>
        <v>0</v>
      </c>
      <c r="AN33">
        <f t="shared" si="0"/>
        <v>0</v>
      </c>
      <c r="AO33">
        <f t="shared" si="0"/>
        <v>0</v>
      </c>
      <c r="AP33">
        <f t="shared" si="0"/>
        <v>0</v>
      </c>
      <c r="AQ33">
        <f t="shared" si="0"/>
        <v>0</v>
      </c>
      <c r="AR33">
        <f t="shared" si="0"/>
        <v>0</v>
      </c>
      <c r="AS33">
        <f t="shared" si="0"/>
        <v>0</v>
      </c>
      <c r="AT33">
        <f t="shared" si="0"/>
        <v>0</v>
      </c>
      <c r="AU33">
        <f t="shared" si="0"/>
        <v>0</v>
      </c>
      <c r="AV33">
        <f t="shared" si="0"/>
        <v>0</v>
      </c>
      <c r="AW33">
        <f t="shared" si="0"/>
        <v>0</v>
      </c>
      <c r="AX33">
        <f t="shared" si="0"/>
        <v>0</v>
      </c>
      <c r="AY33">
        <f t="shared" si="0"/>
        <v>0</v>
      </c>
    </row>
    <row r="34" spans="1:51" ht="15.75" customHeight="1" x14ac:dyDescent="0.15">
      <c r="A34" s="12" t="s">
        <v>0</v>
      </c>
      <c r="B34" s="15"/>
      <c r="C34" s="16"/>
      <c r="D34" s="16"/>
      <c r="E34" s="14"/>
      <c r="F34" s="14"/>
      <c r="G34" s="14"/>
      <c r="H34" s="14"/>
      <c r="I34" s="14"/>
      <c r="J34" s="14"/>
      <c r="K34" s="14"/>
      <c r="L34" s="14"/>
      <c r="M34" s="15"/>
    </row>
    <row r="35" spans="1:51" ht="15.75" customHeight="1" x14ac:dyDescent="0.15">
      <c r="A35" s="12" t="s">
        <v>77</v>
      </c>
      <c r="B35" s="15"/>
      <c r="C35" s="13" t="s">
        <v>22</v>
      </c>
      <c r="D35" s="16">
        <v>1</v>
      </c>
      <c r="E35" s="14">
        <f>내역서!F32</f>
        <v>100400000</v>
      </c>
      <c r="F35" s="14">
        <f>D35*E35</f>
        <v>100400000</v>
      </c>
      <c r="G35" s="14">
        <f>내역서!H32</f>
        <v>0</v>
      </c>
      <c r="H35" s="14">
        <f>D35*G35</f>
        <v>0</v>
      </c>
      <c r="I35" s="14">
        <f>내역서!J32</f>
        <v>0</v>
      </c>
      <c r="J35" s="14">
        <f>D35*I35</f>
        <v>0</v>
      </c>
      <c r="K35" s="14">
        <f t="shared" ref="K35:L35" si="1">E35+G35+I35</f>
        <v>100400000</v>
      </c>
      <c r="L35" s="14">
        <f t="shared" si="1"/>
        <v>100400000</v>
      </c>
      <c r="M35" s="12"/>
      <c r="O35">
        <v>1</v>
      </c>
      <c r="Q35">
        <v>1</v>
      </c>
      <c r="R35">
        <f>D35*내역서!R32</f>
        <v>0</v>
      </c>
      <c r="S35">
        <f>D35*내역서!S32</f>
        <v>0</v>
      </c>
      <c r="T35">
        <f>D35*내역서!T32</f>
        <v>0</v>
      </c>
      <c r="U35">
        <f>D35*내역서!U32</f>
        <v>0</v>
      </c>
      <c r="V35">
        <f>D35*내역서!V32</f>
        <v>0</v>
      </c>
      <c r="W35">
        <f>D35*내역서!W32</f>
        <v>0</v>
      </c>
      <c r="X35">
        <f>D35*내역서!X32</f>
        <v>0</v>
      </c>
      <c r="Y35">
        <f>D35*내역서!Y32</f>
        <v>0</v>
      </c>
      <c r="Z35">
        <f>D35*내역서!Z32</f>
        <v>0</v>
      </c>
      <c r="AA35">
        <f>D35*내역서!AA32</f>
        <v>0</v>
      </c>
      <c r="AB35">
        <f>D35*내역서!AB32</f>
        <v>100400000</v>
      </c>
      <c r="AC35">
        <f>D35*내역서!AC32</f>
        <v>0</v>
      </c>
      <c r="AD35">
        <f>D35*내역서!AD32</f>
        <v>0</v>
      </c>
      <c r="AE35">
        <f>D35*내역서!AE32</f>
        <v>0</v>
      </c>
      <c r="AF35">
        <f>D35*내역서!AF32</f>
        <v>0</v>
      </c>
      <c r="AG35">
        <f>D35*내역서!AG32</f>
        <v>0</v>
      </c>
      <c r="AH35">
        <f>D35*내역서!AH32</f>
        <v>0</v>
      </c>
      <c r="AI35">
        <f>D35*내역서!AI32</f>
        <v>0</v>
      </c>
      <c r="AJ35">
        <f>D35*내역서!AJ32</f>
        <v>0</v>
      </c>
      <c r="AK35">
        <f>D35*내역서!AK32</f>
        <v>0</v>
      </c>
      <c r="AL35">
        <f>D35*내역서!AL32</f>
        <v>0</v>
      </c>
      <c r="AM35">
        <f>D35*내역서!AM32</f>
        <v>0</v>
      </c>
      <c r="AN35">
        <f>D35*내역서!AN32</f>
        <v>0</v>
      </c>
      <c r="AO35">
        <f>D35*내역서!AO32</f>
        <v>0</v>
      </c>
      <c r="AP35">
        <f>D35*내역서!AP32</f>
        <v>0</v>
      </c>
      <c r="AQ35">
        <f>D35*내역서!AQ32</f>
        <v>0</v>
      </c>
      <c r="AR35">
        <f>D35*내역서!AR32</f>
        <v>0</v>
      </c>
      <c r="AS35">
        <f>D35*내역서!AS32</f>
        <v>0</v>
      </c>
      <c r="AT35">
        <f>D35*내역서!AT32</f>
        <v>0</v>
      </c>
      <c r="AU35">
        <f>D35*내역서!AU32</f>
        <v>0</v>
      </c>
      <c r="AV35">
        <f>D35*내역서!AV32</f>
        <v>0</v>
      </c>
    </row>
    <row r="36" spans="1:51" ht="15.75" customHeight="1" x14ac:dyDescent="0.15">
      <c r="A36" s="15"/>
      <c r="B36" s="15"/>
      <c r="C36" s="16"/>
      <c r="D36" s="16"/>
      <c r="E36" s="14"/>
      <c r="F36" s="14"/>
      <c r="G36" s="14"/>
      <c r="H36" s="14"/>
      <c r="I36" s="14"/>
      <c r="J36" s="14"/>
      <c r="K36" s="14"/>
      <c r="L36" s="14"/>
      <c r="M36" s="15"/>
    </row>
    <row r="37" spans="1:51" ht="15.75" customHeight="1" x14ac:dyDescent="0.15">
      <c r="A37" s="15"/>
      <c r="B37" s="15"/>
      <c r="C37" s="16"/>
      <c r="D37" s="16"/>
      <c r="E37" s="14"/>
      <c r="F37" s="14"/>
      <c r="G37" s="14"/>
      <c r="H37" s="14"/>
      <c r="I37" s="14"/>
      <c r="J37" s="14"/>
      <c r="K37" s="14"/>
      <c r="L37" s="14"/>
      <c r="M37" s="15"/>
    </row>
    <row r="38" spans="1:51" ht="15.75" customHeight="1" x14ac:dyDescent="0.15">
      <c r="A38" s="15"/>
      <c r="B38" s="15"/>
      <c r="C38" s="16"/>
      <c r="D38" s="16"/>
      <c r="E38" s="14"/>
      <c r="F38" s="14"/>
      <c r="G38" s="14"/>
      <c r="H38" s="14"/>
      <c r="I38" s="14"/>
      <c r="J38" s="14"/>
      <c r="K38" s="14"/>
      <c r="L38" s="14"/>
      <c r="M38" s="15"/>
    </row>
    <row r="39" spans="1:51" ht="15.75" customHeight="1" x14ac:dyDescent="0.15">
      <c r="A39" s="15"/>
      <c r="B39" s="15"/>
      <c r="C39" s="16"/>
      <c r="D39" s="16"/>
      <c r="E39" s="14"/>
      <c r="F39" s="14"/>
      <c r="G39" s="14"/>
      <c r="H39" s="14"/>
      <c r="I39" s="14"/>
      <c r="J39" s="14"/>
      <c r="K39" s="14"/>
      <c r="L39" s="14"/>
      <c r="M39" s="15"/>
    </row>
    <row r="40" spans="1:51" ht="15.75" customHeight="1" x14ac:dyDescent="0.15">
      <c r="A40" s="15"/>
      <c r="B40" s="15"/>
      <c r="C40" s="16"/>
      <c r="D40" s="16"/>
      <c r="E40" s="14"/>
      <c r="F40" s="14"/>
      <c r="G40" s="14"/>
      <c r="H40" s="14"/>
      <c r="I40" s="14"/>
      <c r="J40" s="14"/>
      <c r="K40" s="14"/>
      <c r="L40" s="14"/>
      <c r="M40" s="15"/>
    </row>
    <row r="41" spans="1:51" ht="15.75" customHeight="1" x14ac:dyDescent="0.15">
      <c r="A41" s="15"/>
      <c r="B41" s="15"/>
      <c r="C41" s="16"/>
      <c r="D41" s="16"/>
      <c r="E41" s="14"/>
      <c r="F41" s="14"/>
      <c r="G41" s="14"/>
      <c r="H41" s="14"/>
      <c r="I41" s="14"/>
      <c r="J41" s="14"/>
      <c r="K41" s="14"/>
      <c r="L41" s="14"/>
      <c r="M41" s="15"/>
    </row>
    <row r="42" spans="1:51" ht="15.75" customHeight="1" x14ac:dyDescent="0.15">
      <c r="A42" s="15"/>
      <c r="B42" s="15"/>
      <c r="C42" s="16"/>
      <c r="D42" s="16"/>
      <c r="E42" s="14"/>
      <c r="F42" s="14"/>
      <c r="G42" s="14"/>
      <c r="H42" s="14"/>
      <c r="I42" s="14"/>
      <c r="J42" s="14"/>
      <c r="K42" s="14"/>
      <c r="L42" s="14"/>
      <c r="M42" s="15"/>
    </row>
    <row r="43" spans="1:51" ht="15.75" customHeight="1" x14ac:dyDescent="0.15">
      <c r="A43" s="15"/>
      <c r="B43" s="15"/>
      <c r="C43" s="16"/>
      <c r="D43" s="16"/>
      <c r="E43" s="14"/>
      <c r="F43" s="14"/>
      <c r="G43" s="14"/>
      <c r="H43" s="14"/>
      <c r="I43" s="14"/>
      <c r="J43" s="14"/>
      <c r="K43" s="14"/>
      <c r="L43" s="14"/>
      <c r="M43" s="15"/>
    </row>
    <row r="44" spans="1:51" ht="15.75" customHeight="1" x14ac:dyDescent="0.15">
      <c r="A44" s="15"/>
      <c r="B44" s="15"/>
      <c r="C44" s="16"/>
      <c r="D44" s="16"/>
      <c r="E44" s="14"/>
      <c r="F44" s="14"/>
      <c r="G44" s="14"/>
      <c r="H44" s="14"/>
      <c r="I44" s="14"/>
      <c r="J44" s="14"/>
      <c r="K44" s="14"/>
      <c r="L44" s="14"/>
      <c r="M44" s="15"/>
    </row>
    <row r="45" spans="1:51" ht="15.75" customHeight="1" x14ac:dyDescent="0.15">
      <c r="A45" s="15"/>
      <c r="B45" s="15"/>
      <c r="C45" s="16"/>
      <c r="D45" s="16"/>
      <c r="E45" s="14"/>
      <c r="F45" s="14"/>
      <c r="G45" s="14"/>
      <c r="H45" s="14"/>
      <c r="I45" s="14"/>
      <c r="J45" s="14"/>
      <c r="K45" s="14"/>
      <c r="L45" s="14"/>
      <c r="M45" s="15"/>
    </row>
    <row r="46" spans="1:51" ht="15.75" customHeight="1" x14ac:dyDescent="0.15">
      <c r="A46" s="15"/>
      <c r="B46" s="15"/>
      <c r="C46" s="16"/>
      <c r="D46" s="16"/>
      <c r="E46" s="14"/>
      <c r="F46" s="14"/>
      <c r="G46" s="14"/>
      <c r="H46" s="14"/>
      <c r="I46" s="14"/>
      <c r="J46" s="14"/>
      <c r="K46" s="14"/>
      <c r="L46" s="14"/>
      <c r="M46" s="15"/>
    </row>
    <row r="47" spans="1:51" ht="15.75" customHeight="1" x14ac:dyDescent="0.15">
      <c r="A47" s="15"/>
      <c r="B47" s="15"/>
      <c r="C47" s="16"/>
      <c r="D47" s="16"/>
      <c r="E47" s="14"/>
      <c r="F47" s="14"/>
      <c r="G47" s="14"/>
      <c r="H47" s="14"/>
      <c r="I47" s="14"/>
      <c r="J47" s="14"/>
      <c r="K47" s="14"/>
      <c r="L47" s="14"/>
      <c r="M47" s="15"/>
    </row>
    <row r="48" spans="1:51" ht="15.75" customHeight="1" x14ac:dyDescent="0.15">
      <c r="A48" s="15"/>
      <c r="B48" s="15"/>
      <c r="C48" s="16"/>
      <c r="D48" s="16"/>
      <c r="E48" s="14"/>
      <c r="F48" s="14"/>
      <c r="G48" s="14"/>
      <c r="H48" s="14"/>
      <c r="I48" s="14"/>
      <c r="J48" s="14"/>
      <c r="K48" s="14"/>
      <c r="L48" s="14"/>
      <c r="M48" s="15"/>
    </row>
    <row r="49" spans="1:51" ht="15.75" customHeight="1" x14ac:dyDescent="0.15">
      <c r="A49" s="15"/>
      <c r="B49" s="15"/>
      <c r="C49" s="16"/>
      <c r="D49" s="16"/>
      <c r="E49" s="14"/>
      <c r="F49" s="14"/>
      <c r="G49" s="14"/>
      <c r="H49" s="14"/>
      <c r="I49" s="14"/>
      <c r="J49" s="14"/>
      <c r="K49" s="14"/>
      <c r="L49" s="14"/>
      <c r="M49" s="15"/>
    </row>
    <row r="50" spans="1:51" ht="15.75" customHeight="1" x14ac:dyDescent="0.15">
      <c r="A50" s="15"/>
      <c r="B50" s="15"/>
      <c r="C50" s="16"/>
      <c r="D50" s="16"/>
      <c r="E50" s="14"/>
      <c r="F50" s="14"/>
      <c r="G50" s="14"/>
      <c r="H50" s="14"/>
      <c r="I50" s="14"/>
      <c r="J50" s="14"/>
      <c r="K50" s="14"/>
      <c r="L50" s="14"/>
      <c r="M50" s="15"/>
    </row>
    <row r="51" spans="1:51" ht="15.75" customHeight="1" x14ac:dyDescent="0.15">
      <c r="A51" s="15"/>
      <c r="B51" s="15"/>
      <c r="C51" s="16"/>
      <c r="D51" s="16"/>
      <c r="E51" s="14"/>
      <c r="F51" s="14"/>
      <c r="G51" s="14"/>
      <c r="H51" s="14"/>
      <c r="I51" s="14"/>
      <c r="J51" s="14"/>
      <c r="K51" s="14"/>
      <c r="L51" s="14"/>
      <c r="M51" s="15"/>
    </row>
    <row r="52" spans="1:51" ht="15.75" customHeight="1" x14ac:dyDescent="0.15">
      <c r="A52" s="15"/>
      <c r="B52" s="15"/>
      <c r="C52" s="16"/>
      <c r="D52" s="16"/>
      <c r="E52" s="14"/>
      <c r="F52" s="14"/>
      <c r="G52" s="14"/>
      <c r="H52" s="14"/>
      <c r="I52" s="14"/>
      <c r="J52" s="14"/>
      <c r="K52" s="14"/>
      <c r="L52" s="14"/>
      <c r="M52" s="15"/>
    </row>
    <row r="53" spans="1:51" ht="15.75" customHeight="1" x14ac:dyDescent="0.15">
      <c r="A53" s="15"/>
      <c r="B53" s="15"/>
      <c r="C53" s="16"/>
      <c r="D53" s="16"/>
      <c r="E53" s="14"/>
      <c r="F53" s="14"/>
      <c r="G53" s="14"/>
      <c r="H53" s="14"/>
      <c r="I53" s="14"/>
      <c r="J53" s="14"/>
      <c r="K53" s="14"/>
      <c r="L53" s="14"/>
      <c r="M53" s="15"/>
    </row>
    <row r="54" spans="1:51" ht="15.75" customHeight="1" x14ac:dyDescent="0.15">
      <c r="A54" s="15"/>
      <c r="B54" s="15"/>
      <c r="C54" s="16"/>
      <c r="D54" s="16"/>
      <c r="E54" s="14"/>
      <c r="F54" s="14"/>
      <c r="G54" s="14"/>
      <c r="H54" s="14"/>
      <c r="I54" s="14"/>
      <c r="J54" s="14"/>
      <c r="K54" s="14"/>
      <c r="L54" s="14"/>
      <c r="M54" s="15"/>
    </row>
    <row r="55" spans="1:51" ht="15.75" customHeight="1" x14ac:dyDescent="0.15">
      <c r="A55" s="15"/>
      <c r="B55" s="15"/>
      <c r="C55" s="16"/>
      <c r="D55" s="16"/>
      <c r="E55" s="14"/>
      <c r="F55" s="14"/>
      <c r="G55" s="14"/>
      <c r="H55" s="14"/>
      <c r="I55" s="14"/>
      <c r="J55" s="14"/>
      <c r="K55" s="14"/>
      <c r="L55" s="14"/>
      <c r="M55" s="15"/>
    </row>
    <row r="56" spans="1:51" ht="15.75" customHeight="1" x14ac:dyDescent="0.15">
      <c r="A56" s="15"/>
      <c r="B56" s="15"/>
      <c r="C56" s="16"/>
      <c r="D56" s="16"/>
      <c r="E56" s="14"/>
      <c r="F56" s="14"/>
      <c r="G56" s="14"/>
      <c r="H56" s="14"/>
      <c r="I56" s="14"/>
      <c r="J56" s="14"/>
      <c r="K56" s="14"/>
      <c r="L56" s="14"/>
      <c r="M56" s="15"/>
    </row>
    <row r="57" spans="1:51" ht="15.75" customHeight="1" x14ac:dyDescent="0.15">
      <c r="A57" s="15"/>
      <c r="B57" s="15"/>
      <c r="C57" s="16"/>
      <c r="D57" s="16"/>
      <c r="E57" s="14"/>
      <c r="F57" s="14"/>
      <c r="G57" s="14"/>
      <c r="H57" s="14"/>
      <c r="I57" s="14"/>
      <c r="J57" s="14"/>
      <c r="K57" s="14"/>
      <c r="L57" s="14"/>
      <c r="M57" s="15"/>
    </row>
    <row r="58" spans="1:51" ht="15.75" customHeight="1" x14ac:dyDescent="0.15">
      <c r="A58" s="17" t="s">
        <v>76</v>
      </c>
      <c r="B58" s="18"/>
      <c r="C58" s="19"/>
      <c r="D58" s="19"/>
      <c r="E58" s="20"/>
      <c r="F58" s="20">
        <f>SUMIF(Q35:Q35, "1", F35:F35)</f>
        <v>100400000</v>
      </c>
      <c r="G58" s="20"/>
      <c r="H58" s="20">
        <f>SUMIF(Q35:Q35, "1", H35:H35)</f>
        <v>0</v>
      </c>
      <c r="I58" s="20"/>
      <c r="J58" s="20">
        <f>SUMIF(Q35:Q35, "1", J35:J35)</f>
        <v>0</v>
      </c>
      <c r="K58" s="20"/>
      <c r="L58" s="20">
        <f>F58+H58+J58</f>
        <v>100400000</v>
      </c>
      <c r="M58" s="18"/>
      <c r="R58">
        <f t="shared" ref="R58:AY58" si="2">SUM(R35:R35)</f>
        <v>0</v>
      </c>
      <c r="S58">
        <f t="shared" si="2"/>
        <v>0</v>
      </c>
      <c r="T58">
        <f t="shared" si="2"/>
        <v>0</v>
      </c>
      <c r="U58">
        <f t="shared" si="2"/>
        <v>0</v>
      </c>
      <c r="V58">
        <f t="shared" si="2"/>
        <v>0</v>
      </c>
      <c r="W58">
        <f t="shared" si="2"/>
        <v>0</v>
      </c>
      <c r="X58">
        <f t="shared" si="2"/>
        <v>0</v>
      </c>
      <c r="Y58">
        <f t="shared" si="2"/>
        <v>0</v>
      </c>
      <c r="Z58">
        <f t="shared" si="2"/>
        <v>0</v>
      </c>
      <c r="AA58">
        <f t="shared" si="2"/>
        <v>0</v>
      </c>
      <c r="AB58">
        <f t="shared" si="2"/>
        <v>100400000</v>
      </c>
      <c r="AC58">
        <f t="shared" si="2"/>
        <v>0</v>
      </c>
      <c r="AD58">
        <f t="shared" si="2"/>
        <v>0</v>
      </c>
      <c r="AE58">
        <f t="shared" si="2"/>
        <v>0</v>
      </c>
      <c r="AF58">
        <f t="shared" si="2"/>
        <v>0</v>
      </c>
      <c r="AG58">
        <f t="shared" si="2"/>
        <v>0</v>
      </c>
      <c r="AH58">
        <f t="shared" si="2"/>
        <v>0</v>
      </c>
      <c r="AI58">
        <f t="shared" si="2"/>
        <v>0</v>
      </c>
      <c r="AJ58">
        <f t="shared" si="2"/>
        <v>0</v>
      </c>
      <c r="AK58">
        <f t="shared" si="2"/>
        <v>0</v>
      </c>
      <c r="AL58">
        <f t="shared" si="2"/>
        <v>0</v>
      </c>
      <c r="AM58">
        <f t="shared" si="2"/>
        <v>0</v>
      </c>
      <c r="AN58">
        <f t="shared" si="2"/>
        <v>0</v>
      </c>
      <c r="AO58">
        <f t="shared" si="2"/>
        <v>0</v>
      </c>
      <c r="AP58">
        <f t="shared" si="2"/>
        <v>0</v>
      </c>
      <c r="AQ58">
        <f t="shared" si="2"/>
        <v>0</v>
      </c>
      <c r="AR58">
        <f t="shared" si="2"/>
        <v>0</v>
      </c>
      <c r="AS58">
        <f t="shared" si="2"/>
        <v>0</v>
      </c>
      <c r="AT58">
        <f t="shared" si="2"/>
        <v>0</v>
      </c>
      <c r="AU58">
        <f t="shared" si="2"/>
        <v>0</v>
      </c>
      <c r="AV58">
        <f t="shared" si="2"/>
        <v>0</v>
      </c>
      <c r="AW58">
        <f t="shared" si="2"/>
        <v>0</v>
      </c>
      <c r="AX58">
        <f t="shared" si="2"/>
        <v>0</v>
      </c>
      <c r="AY58">
        <f t="shared" si="2"/>
        <v>0</v>
      </c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5:M58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46996093992187987" right="0" top="0.4305908611817223" bottom="0.1388888888888889" header="0.3" footer="0.1388888888888889"/>
  <pageSetup paperSize="9" orientation="landscape" r:id="rId1"/>
  <rowBreaks count="2" manualBreakCount="2">
    <brk id="33" max="16383" man="1"/>
    <brk id="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6E6CE-27D0-4792-9939-86FA7257F50D}">
  <sheetPr>
    <tabColor rgb="FFFFFFB7"/>
  </sheetPr>
  <dimension ref="A1:AY32"/>
  <sheetViews>
    <sheetView zoomScaleNormal="100" zoomScaleSheetLayoutView="14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7" sqref="H7"/>
    </sheetView>
  </sheetViews>
  <sheetFormatPr defaultRowHeight="14.25" x14ac:dyDescent="0.15"/>
  <cols>
    <col min="1" max="2" width="18.625" style="2" customWidth="1"/>
    <col min="3" max="3" width="4.625" style="3" customWidth="1"/>
    <col min="4" max="4" width="6.625" style="4" customWidth="1"/>
    <col min="5" max="5" width="8.625" style="4" customWidth="1"/>
    <col min="6" max="6" width="9.625" style="4" customWidth="1"/>
    <col min="7" max="7" width="8.625" style="4" customWidth="1"/>
    <col min="8" max="8" width="9.625" style="4" customWidth="1"/>
    <col min="9" max="9" width="8.625" style="4" customWidth="1"/>
    <col min="10" max="10" width="9.625" style="4" customWidth="1"/>
    <col min="11" max="11" width="8.625" style="4" customWidth="1"/>
    <col min="12" max="12" width="9.625" style="4" customWidth="1"/>
    <col min="13" max="13" width="6.625" style="4" customWidth="1"/>
    <col min="14" max="51" width="0" hidden="1" customWidth="1"/>
  </cols>
  <sheetData>
    <row r="1" spans="1:51" ht="30" customHeight="1" x14ac:dyDescent="0.15">
      <c r="A1" s="27" t="s">
        <v>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51" ht="15.75" customHeight="1" x14ac:dyDescent="0.15">
      <c r="A2" s="35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51" ht="15.75" customHeight="1" x14ac:dyDescent="0.15">
      <c r="A3" s="39" t="s">
        <v>29</v>
      </c>
      <c r="B3" s="39" t="s">
        <v>30</v>
      </c>
      <c r="C3" s="39" t="s">
        <v>5</v>
      </c>
      <c r="D3" s="39" t="s">
        <v>31</v>
      </c>
      <c r="E3" s="41" t="s">
        <v>32</v>
      </c>
      <c r="F3" s="42"/>
      <c r="G3" s="41" t="s">
        <v>33</v>
      </c>
      <c r="H3" s="42"/>
      <c r="I3" s="41" t="s">
        <v>34</v>
      </c>
      <c r="J3" s="42"/>
      <c r="K3" s="41" t="s">
        <v>35</v>
      </c>
      <c r="L3" s="42"/>
      <c r="M3" s="39" t="s">
        <v>36</v>
      </c>
    </row>
    <row r="4" spans="1:51" ht="15.75" customHeight="1" x14ac:dyDescent="0.15">
      <c r="A4" s="40"/>
      <c r="B4" s="40"/>
      <c r="C4" s="40"/>
      <c r="D4" s="40"/>
      <c r="E4" s="11" t="s">
        <v>37</v>
      </c>
      <c r="F4" s="11" t="s">
        <v>38</v>
      </c>
      <c r="G4" s="11" t="s">
        <v>37</v>
      </c>
      <c r="H4" s="11" t="s">
        <v>38</v>
      </c>
      <c r="I4" s="11" t="s">
        <v>37</v>
      </c>
      <c r="J4" s="11" t="s">
        <v>38</v>
      </c>
      <c r="K4" s="11" t="s">
        <v>37</v>
      </c>
      <c r="L4" s="11" t="s">
        <v>38</v>
      </c>
      <c r="M4" s="40"/>
      <c r="N4" t="s">
        <v>39</v>
      </c>
      <c r="O4" t="s">
        <v>40</v>
      </c>
      <c r="P4" t="s">
        <v>41</v>
      </c>
      <c r="Q4" t="s">
        <v>42</v>
      </c>
      <c r="R4" t="s">
        <v>43</v>
      </c>
      <c r="S4" t="s">
        <v>44</v>
      </c>
      <c r="T4" t="s">
        <v>45</v>
      </c>
      <c r="U4" t="s">
        <v>46</v>
      </c>
      <c r="V4" t="s">
        <v>47</v>
      </c>
      <c r="W4" t="s">
        <v>48</v>
      </c>
      <c r="X4" t="s">
        <v>49</v>
      </c>
      <c r="Y4" t="s">
        <v>50</v>
      </c>
      <c r="Z4" t="s">
        <v>51</v>
      </c>
      <c r="AA4" t="s">
        <v>52</v>
      </c>
      <c r="AB4" t="s">
        <v>53</v>
      </c>
      <c r="AC4" t="s">
        <v>54</v>
      </c>
      <c r="AD4" t="s">
        <v>55</v>
      </c>
      <c r="AE4" t="s">
        <v>56</v>
      </c>
      <c r="AF4" t="s">
        <v>57</v>
      </c>
      <c r="AG4" t="s">
        <v>58</v>
      </c>
      <c r="AH4" t="s">
        <v>59</v>
      </c>
      <c r="AI4" t="s">
        <v>60</v>
      </c>
      <c r="AJ4" t="s">
        <v>61</v>
      </c>
      <c r="AK4" t="s">
        <v>62</v>
      </c>
      <c r="AL4" t="s">
        <v>63</v>
      </c>
      <c r="AM4" t="s">
        <v>64</v>
      </c>
      <c r="AN4" t="s">
        <v>65</v>
      </c>
      <c r="AO4" t="s">
        <v>66</v>
      </c>
      <c r="AP4" t="s">
        <v>67</v>
      </c>
      <c r="AQ4" t="s">
        <v>68</v>
      </c>
      <c r="AR4" t="s">
        <v>69</v>
      </c>
      <c r="AS4" t="s">
        <v>70</v>
      </c>
      <c r="AT4" t="s">
        <v>71</v>
      </c>
      <c r="AU4" t="s">
        <v>72</v>
      </c>
      <c r="AV4" t="s">
        <v>73</v>
      </c>
      <c r="AW4" t="s">
        <v>74</v>
      </c>
      <c r="AX4" t="s">
        <v>75</v>
      </c>
      <c r="AY4" t="s">
        <v>16</v>
      </c>
    </row>
    <row r="5" spans="1:51" ht="15.75" customHeight="1" x14ac:dyDescent="0.15">
      <c r="A5" s="37" t="s">
        <v>77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</row>
    <row r="6" spans="1:51" ht="15.75" customHeight="1" x14ac:dyDescent="0.15">
      <c r="A6" s="12" t="s">
        <v>17</v>
      </c>
      <c r="B6" s="12" t="s">
        <v>18</v>
      </c>
      <c r="C6" s="13" t="s">
        <v>19</v>
      </c>
      <c r="D6" s="14">
        <v>1</v>
      </c>
      <c r="E6" s="14">
        <f>단가대비표!O5</f>
        <v>3400000</v>
      </c>
      <c r="F6" s="14">
        <f>ROUNDDOWN(D6*E6, 0)</f>
        <v>3400000</v>
      </c>
      <c r="G6" s="14">
        <v>0</v>
      </c>
      <c r="H6" s="14">
        <f>ROUNDDOWN(D6*G6, 0)</f>
        <v>0</v>
      </c>
      <c r="I6" s="14">
        <v>0</v>
      </c>
      <c r="J6" s="14">
        <f>ROUNDDOWN(D6*I6, 0)</f>
        <v>0</v>
      </c>
      <c r="K6" s="14">
        <f t="shared" ref="K6:L8" si="0">E6+G6+I6</f>
        <v>3400000</v>
      </c>
      <c r="L6" s="14">
        <f t="shared" si="0"/>
        <v>3400000</v>
      </c>
      <c r="M6" s="14"/>
      <c r="O6" t="str">
        <f>"01"</f>
        <v>01</v>
      </c>
      <c r="P6" t="s">
        <v>53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3400000</v>
      </c>
      <c r="AC6">
        <f>IF(P6="관급자 관급 자재대",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IF(P6="사용자항목6", L6, 0)</f>
        <v>0</v>
      </c>
      <c r="AI6">
        <f>IF(P6="사용자항목7", L6, 0)</f>
        <v>0</v>
      </c>
      <c r="AJ6">
        <f>IF(P6="고재처리비",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15.75" customHeight="1" x14ac:dyDescent="0.15">
      <c r="A7" s="12" t="s">
        <v>17</v>
      </c>
      <c r="B7" s="12" t="s">
        <v>20</v>
      </c>
      <c r="C7" s="13" t="s">
        <v>19</v>
      </c>
      <c r="D7" s="14">
        <v>2</v>
      </c>
      <c r="E7" s="14">
        <f>단가대비표!O6</f>
        <v>9600000</v>
      </c>
      <c r="F7" s="14">
        <f>ROUNDDOWN(D7*E7, 0)</f>
        <v>19200000</v>
      </c>
      <c r="G7" s="14">
        <v>0</v>
      </c>
      <c r="H7" s="14">
        <f>ROUNDDOWN(D7*G7, 0)</f>
        <v>0</v>
      </c>
      <c r="I7" s="14">
        <v>0</v>
      </c>
      <c r="J7" s="14">
        <f>ROUNDDOWN(D7*I7, 0)</f>
        <v>0</v>
      </c>
      <c r="K7" s="14">
        <f t="shared" si="0"/>
        <v>9600000</v>
      </c>
      <c r="L7" s="14">
        <f t="shared" si="0"/>
        <v>19200000</v>
      </c>
      <c r="M7" s="14"/>
      <c r="O7" t="str">
        <f>"01"</f>
        <v>01</v>
      </c>
      <c r="P7" t="s">
        <v>53</v>
      </c>
      <c r="Q7">
        <v>1</v>
      </c>
      <c r="R7">
        <f>IF(P7="기계경비", J7, 0)</f>
        <v>0</v>
      </c>
      <c r="S7">
        <f>IF(P7="운반비", L7,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J7,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19200000</v>
      </c>
      <c r="AC7">
        <f>IF(P7="관급자 관급 자재대", L7, 0)</f>
        <v>0</v>
      </c>
      <c r="AD7">
        <f>IF(P7="사용자항목2", L7, 0)</f>
        <v>0</v>
      </c>
      <c r="AE7">
        <f>IF(P7="안전관리비", L7, 0)</f>
        <v>0</v>
      </c>
      <c r="AF7">
        <f>IF(P7="품질관리비", L7, 0)</f>
        <v>0</v>
      </c>
      <c r="AG7">
        <f>IF(P7="작업부산물(철거해체)", L7, 0)</f>
        <v>0</v>
      </c>
      <c r="AH7">
        <f>IF(P7="사용자항목6", L7, 0)</f>
        <v>0</v>
      </c>
      <c r="AI7">
        <f>IF(P7="사용자항목7", L7, 0)</f>
        <v>0</v>
      </c>
      <c r="AJ7">
        <f>IF(P7="고재처리비", L7, 0)</f>
        <v>0</v>
      </c>
      <c r="AK7">
        <f>IF(P7="사용자항목9", L7, 0)</f>
        <v>0</v>
      </c>
      <c r="AL7">
        <f>IF(P7="사용자항목10", L7, 0)</f>
        <v>0</v>
      </c>
      <c r="AM7">
        <f>IF(P7="사용자항목11", L7, 0)</f>
        <v>0</v>
      </c>
      <c r="AN7">
        <f>IF(P7="사용자항목12",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</row>
    <row r="8" spans="1:51" ht="15.75" customHeight="1" x14ac:dyDescent="0.15">
      <c r="A8" s="12" t="s">
        <v>17</v>
      </c>
      <c r="B8" s="12" t="s">
        <v>21</v>
      </c>
      <c r="C8" s="13" t="s">
        <v>19</v>
      </c>
      <c r="D8" s="14">
        <v>4</v>
      </c>
      <c r="E8" s="14">
        <f>단가대비표!O7</f>
        <v>19450000</v>
      </c>
      <c r="F8" s="14">
        <f>ROUNDDOWN(D8*E8, 0)</f>
        <v>77800000</v>
      </c>
      <c r="G8" s="14">
        <v>0</v>
      </c>
      <c r="H8" s="14">
        <f>ROUNDDOWN(D8*G8, 0)</f>
        <v>0</v>
      </c>
      <c r="I8" s="14">
        <v>0</v>
      </c>
      <c r="J8" s="14">
        <f>ROUNDDOWN(D8*I8, 0)</f>
        <v>0</v>
      </c>
      <c r="K8" s="14">
        <f t="shared" si="0"/>
        <v>19450000</v>
      </c>
      <c r="L8" s="14">
        <f t="shared" si="0"/>
        <v>77800000</v>
      </c>
      <c r="M8" s="14"/>
      <c r="O8" t="str">
        <f>"01"</f>
        <v>01</v>
      </c>
      <c r="P8" t="s">
        <v>53</v>
      </c>
      <c r="Q8">
        <v>1</v>
      </c>
      <c r="R8">
        <f>IF(P8="기계경비", J8, 0)</f>
        <v>0</v>
      </c>
      <c r="S8">
        <f>IF(P8="운반비", L8, 0)</f>
        <v>0</v>
      </c>
      <c r="T8">
        <f>IF(P8="작업부산물", F8, 0)</f>
        <v>0</v>
      </c>
      <c r="U8">
        <f>IF(P8="관급", F8, 0)</f>
        <v>0</v>
      </c>
      <c r="V8">
        <f>IF(P8="외주비", J8, 0)</f>
        <v>0</v>
      </c>
      <c r="W8">
        <f>IF(P8="장비비", J8, 0)</f>
        <v>0</v>
      </c>
      <c r="X8">
        <f>IF(P8="폐기물처리비", L8, 0)</f>
        <v>0</v>
      </c>
      <c r="Y8">
        <f>IF(P8="가설비", J8, 0)</f>
        <v>0</v>
      </c>
      <c r="Z8">
        <f>IF(P8="잡비제외분", F8, 0)</f>
        <v>0</v>
      </c>
      <c r="AA8">
        <f>IF(P8="사급자재대", L8, 0)</f>
        <v>0</v>
      </c>
      <c r="AB8">
        <f>IF(P8="관급자재대", L8, 0)</f>
        <v>77800000</v>
      </c>
      <c r="AC8">
        <f>IF(P8="관급자 관급 자재대", L8, 0)</f>
        <v>0</v>
      </c>
      <c r="AD8">
        <f>IF(P8="사용자항목2", L8, 0)</f>
        <v>0</v>
      </c>
      <c r="AE8">
        <f>IF(P8="안전관리비", L8, 0)</f>
        <v>0</v>
      </c>
      <c r="AF8">
        <f>IF(P8="품질관리비", L8, 0)</f>
        <v>0</v>
      </c>
      <c r="AG8">
        <f>IF(P8="작업부산물(철거해체)", L8, 0)</f>
        <v>0</v>
      </c>
      <c r="AH8">
        <f>IF(P8="사용자항목6", L8, 0)</f>
        <v>0</v>
      </c>
      <c r="AI8">
        <f>IF(P8="사용자항목7", L8, 0)</f>
        <v>0</v>
      </c>
      <c r="AJ8">
        <f>IF(P8="고재처리비", L8, 0)</f>
        <v>0</v>
      </c>
      <c r="AK8">
        <f>IF(P8="사용자항목9", L8, 0)</f>
        <v>0</v>
      </c>
      <c r="AL8">
        <f>IF(P8="사용자항목10", L8, 0)</f>
        <v>0</v>
      </c>
      <c r="AM8">
        <f>IF(P8="사용자항목11", L8, 0)</f>
        <v>0</v>
      </c>
      <c r="AN8">
        <f>IF(P8="사용자항목12", L8, 0)</f>
        <v>0</v>
      </c>
      <c r="AO8">
        <f>IF(P8="사용자항목13", L8, 0)</f>
        <v>0</v>
      </c>
      <c r="AP8">
        <f>IF(P8="사용자항목14", L8, 0)</f>
        <v>0</v>
      </c>
      <c r="AQ8">
        <f>IF(P8="사용자항목15", L8, 0)</f>
        <v>0</v>
      </c>
      <c r="AR8">
        <f>IF(P8="사용자항목16", L8, 0)</f>
        <v>0</v>
      </c>
      <c r="AS8">
        <f>IF(P8="사용자항목17", L8, 0)</f>
        <v>0</v>
      </c>
      <c r="AT8">
        <f>IF(P8="사용자항목18", L8, 0)</f>
        <v>0</v>
      </c>
      <c r="AU8">
        <f>IF(P8="사용자항목19", L8, 0)</f>
        <v>0</v>
      </c>
    </row>
    <row r="9" spans="1:51" x14ac:dyDescent="0.15">
      <c r="A9" s="12"/>
      <c r="B9" s="24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O9" t="str">
        <f>"01"</f>
        <v>01</v>
      </c>
      <c r="P9" t="s">
        <v>53</v>
      </c>
      <c r="Q9">
        <v>1</v>
      </c>
      <c r="R9">
        <f>IF(P9="기계경비", J9, 0)</f>
        <v>0</v>
      </c>
      <c r="S9">
        <f>IF(P9="운반비", L9, 0)</f>
        <v>0</v>
      </c>
      <c r="T9">
        <f>IF(P9="작업부산물", F9, 0)</f>
        <v>0</v>
      </c>
      <c r="U9">
        <f>IF(P9="관급", F9, 0)</f>
        <v>0</v>
      </c>
      <c r="V9">
        <f>IF(P9="외주비", J9, 0)</f>
        <v>0</v>
      </c>
      <c r="W9">
        <f>IF(P9="장비비", J9, 0)</f>
        <v>0</v>
      </c>
      <c r="X9">
        <f>IF(P9="폐기물처리비", L9, 0)</f>
        <v>0</v>
      </c>
      <c r="Y9">
        <f>IF(P9="가설비", J9, 0)</f>
        <v>0</v>
      </c>
      <c r="Z9">
        <f>IF(P9="잡비제외분", F9, 0)</f>
        <v>0</v>
      </c>
      <c r="AA9">
        <f>IF(P9="사급자재대", L9, 0)</f>
        <v>0</v>
      </c>
      <c r="AB9">
        <f>IF(P9="관급자재대", L9, 0)</f>
        <v>0</v>
      </c>
      <c r="AC9">
        <f>IF(P9="관급자 관급 자재대", L9, 0)</f>
        <v>0</v>
      </c>
      <c r="AD9">
        <f>IF(P9="사용자항목2", L9, 0)</f>
        <v>0</v>
      </c>
      <c r="AE9">
        <f>IF(P9="안전관리비", L9, 0)</f>
        <v>0</v>
      </c>
      <c r="AF9">
        <f>IF(P9="품질관리비", L9, 0)</f>
        <v>0</v>
      </c>
      <c r="AG9">
        <f>IF(P9="작업부산물(철거해체)", L9, 0)</f>
        <v>0</v>
      </c>
      <c r="AH9">
        <f>IF(P9="사용자항목6", L9, 0)</f>
        <v>0</v>
      </c>
      <c r="AI9">
        <f>IF(P9="사용자항목7", L9, 0)</f>
        <v>0</v>
      </c>
      <c r="AJ9">
        <f>IF(P9="고재처리비", L9, 0)</f>
        <v>0</v>
      </c>
      <c r="AK9">
        <f>IF(P9="사용자항목9", L9, 0)</f>
        <v>0</v>
      </c>
      <c r="AL9">
        <f>IF(P9="사용자항목10", L9, 0)</f>
        <v>0</v>
      </c>
      <c r="AM9">
        <f>IF(P9="사용자항목11", L9, 0)</f>
        <v>0</v>
      </c>
      <c r="AN9">
        <f>IF(P9="사용자항목12", L9, 0)</f>
        <v>0</v>
      </c>
      <c r="AO9">
        <f>IF(P9="사용자항목13", L9, 0)</f>
        <v>0</v>
      </c>
      <c r="AP9">
        <f>IF(P9="사용자항목14", L9, 0)</f>
        <v>0</v>
      </c>
      <c r="AQ9">
        <f>IF(P9="사용자항목15", L9, 0)</f>
        <v>0</v>
      </c>
      <c r="AR9">
        <f>IF(P9="사용자항목16", L9, 0)</f>
        <v>0</v>
      </c>
      <c r="AS9">
        <f>IF(P9="사용자항목17", L9, 0)</f>
        <v>0</v>
      </c>
      <c r="AT9">
        <f>IF(P9="사용자항목18", L9, 0)</f>
        <v>0</v>
      </c>
      <c r="AU9">
        <f>IF(P9="사용자항목19", L9, 0)</f>
        <v>0</v>
      </c>
      <c r="AY9" s="1" t="s">
        <v>23</v>
      </c>
    </row>
    <row r="10" spans="1:51" ht="15.75" customHeight="1" x14ac:dyDescent="0.15">
      <c r="A10" s="15"/>
      <c r="B10" s="15"/>
      <c r="C10" s="16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1:51" ht="15.75" customHeight="1" x14ac:dyDescent="0.15">
      <c r="A11" s="15"/>
      <c r="B11" s="15"/>
      <c r="C11" s="16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51" ht="15.75" customHeight="1" x14ac:dyDescent="0.15">
      <c r="A12" s="15"/>
      <c r="B12" s="15"/>
      <c r="C12" s="16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51" ht="15.75" customHeight="1" x14ac:dyDescent="0.15">
      <c r="A13" s="15"/>
      <c r="B13" s="15"/>
      <c r="C13" s="16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spans="1:51" ht="15.75" customHeight="1" x14ac:dyDescent="0.15">
      <c r="A14" s="15"/>
      <c r="B14" s="15"/>
      <c r="C14" s="16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51" ht="15.75" customHeight="1" x14ac:dyDescent="0.15">
      <c r="A15" s="15"/>
      <c r="B15" s="15"/>
      <c r="C15" s="16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51" ht="15.75" customHeight="1" x14ac:dyDescent="0.15">
      <c r="A16" s="15"/>
      <c r="B16" s="15"/>
      <c r="C16" s="16"/>
      <c r="D16" s="14"/>
      <c r="E16" s="14"/>
      <c r="F16" s="14"/>
      <c r="G16" s="14"/>
      <c r="H16" s="14"/>
      <c r="I16" s="14"/>
      <c r="J16" s="14"/>
      <c r="K16" s="14"/>
      <c r="L16" s="14"/>
      <c r="M16" s="14"/>
    </row>
    <row r="17" spans="1:51" ht="15.75" customHeight="1" x14ac:dyDescent="0.15">
      <c r="A17" s="15"/>
      <c r="B17" s="15"/>
      <c r="C17" s="16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51" ht="15.75" customHeight="1" x14ac:dyDescent="0.15">
      <c r="A18" s="15"/>
      <c r="B18" s="15"/>
      <c r="C18" s="16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51" ht="15.75" customHeight="1" x14ac:dyDescent="0.15">
      <c r="A19" s="15"/>
      <c r="B19" s="15"/>
      <c r="C19" s="16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51" ht="15.75" customHeight="1" x14ac:dyDescent="0.15">
      <c r="A20" s="15"/>
      <c r="B20" s="15"/>
      <c r="C20" s="16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51" ht="15.75" customHeight="1" x14ac:dyDescent="0.15">
      <c r="A21" s="15"/>
      <c r="B21" s="15"/>
      <c r="C21" s="16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51" ht="15.75" customHeight="1" x14ac:dyDescent="0.15">
      <c r="A22" s="15"/>
      <c r="B22" s="15"/>
      <c r="C22" s="16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51" ht="15.75" customHeight="1" x14ac:dyDescent="0.15">
      <c r="A23" s="15"/>
      <c r="B23" s="15"/>
      <c r="C23" s="16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51" ht="15.75" customHeight="1" x14ac:dyDescent="0.15">
      <c r="A24" s="15"/>
      <c r="B24" s="15"/>
      <c r="C24" s="16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51" ht="15.75" customHeight="1" x14ac:dyDescent="0.15">
      <c r="A25" s="15"/>
      <c r="B25" s="15"/>
      <c r="C25" s="16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51" ht="15.75" customHeight="1" x14ac:dyDescent="0.15">
      <c r="A26" s="15"/>
      <c r="B26" s="15"/>
      <c r="C26" s="16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51" ht="15.75" customHeight="1" x14ac:dyDescent="0.15">
      <c r="A27" s="15"/>
      <c r="B27" s="15"/>
      <c r="C27" s="16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1:51" ht="15.75" customHeight="1" x14ac:dyDescent="0.15">
      <c r="A28" s="15"/>
      <c r="B28" s="15"/>
      <c r="C28" s="16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1:51" ht="15.75" customHeight="1" x14ac:dyDescent="0.15">
      <c r="A29" s="15"/>
      <c r="B29" s="15"/>
      <c r="C29" s="16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1:51" ht="15.75" customHeight="1" x14ac:dyDescent="0.15">
      <c r="A30" s="15"/>
      <c r="B30" s="15"/>
      <c r="C30" s="16"/>
      <c r="D30" s="14"/>
      <c r="E30" s="14"/>
      <c r="F30" s="14"/>
      <c r="G30" s="14"/>
      <c r="H30" s="14"/>
      <c r="I30" s="14"/>
      <c r="J30" s="14"/>
      <c r="K30" s="14"/>
      <c r="L30" s="14"/>
      <c r="M30" s="14"/>
    </row>
    <row r="31" spans="1:51" ht="15.75" customHeight="1" x14ac:dyDescent="0.15">
      <c r="A31" s="15"/>
      <c r="B31" s="15"/>
      <c r="C31" s="16"/>
      <c r="D31" s="14"/>
      <c r="E31" s="14"/>
      <c r="F31" s="14"/>
      <c r="G31" s="14"/>
      <c r="H31" s="14"/>
      <c r="I31" s="14"/>
      <c r="J31" s="14"/>
      <c r="K31" s="14"/>
      <c r="L31" s="14"/>
      <c r="M31" s="14"/>
    </row>
    <row r="32" spans="1:51" ht="15.75" customHeight="1" x14ac:dyDescent="0.15">
      <c r="A32" s="17" t="s">
        <v>76</v>
      </c>
      <c r="B32" s="18"/>
      <c r="C32" s="19"/>
      <c r="D32" s="20"/>
      <c r="E32" s="20"/>
      <c r="F32" s="20">
        <f>ROUNDDOWN(SUMIF(Q6:Q31, "1", F6:F31), 0)</f>
        <v>100400000</v>
      </c>
      <c r="G32" s="20"/>
      <c r="H32" s="20">
        <f>ROUNDDOWN(SUMIF(Q6:Q31, "1", H6:H31), 0)</f>
        <v>0</v>
      </c>
      <c r="I32" s="20"/>
      <c r="J32" s="20">
        <f>ROUNDDOWN(SUMIF(Q6:Q31, "1", J6:J31), 0)</f>
        <v>0</v>
      </c>
      <c r="K32" s="20"/>
      <c r="L32" s="20">
        <f>F32+H32+J32</f>
        <v>100400000</v>
      </c>
      <c r="M32" s="20"/>
      <c r="R32">
        <f t="shared" ref="R32:AY32" si="1">ROUNDDOWN(SUM(R6:R9), 0)</f>
        <v>0</v>
      </c>
      <c r="S32">
        <f t="shared" si="1"/>
        <v>0</v>
      </c>
      <c r="T32">
        <f t="shared" si="1"/>
        <v>0</v>
      </c>
      <c r="U32">
        <f t="shared" si="1"/>
        <v>0</v>
      </c>
      <c r="V32">
        <f t="shared" si="1"/>
        <v>0</v>
      </c>
      <c r="W32">
        <f t="shared" si="1"/>
        <v>0</v>
      </c>
      <c r="X32">
        <f t="shared" si="1"/>
        <v>0</v>
      </c>
      <c r="Y32">
        <f t="shared" si="1"/>
        <v>0</v>
      </c>
      <c r="Z32">
        <f t="shared" si="1"/>
        <v>0</v>
      </c>
      <c r="AA32">
        <f t="shared" si="1"/>
        <v>0</v>
      </c>
      <c r="AB32">
        <f t="shared" si="1"/>
        <v>100400000</v>
      </c>
      <c r="AC32">
        <f t="shared" si="1"/>
        <v>0</v>
      </c>
      <c r="AD32">
        <f t="shared" si="1"/>
        <v>0</v>
      </c>
      <c r="AE32">
        <f t="shared" si="1"/>
        <v>0</v>
      </c>
      <c r="AF32">
        <f t="shared" si="1"/>
        <v>0</v>
      </c>
      <c r="AG32">
        <f t="shared" si="1"/>
        <v>0</v>
      </c>
      <c r="AH32">
        <f t="shared" si="1"/>
        <v>0</v>
      </c>
      <c r="AI32">
        <f t="shared" si="1"/>
        <v>0</v>
      </c>
      <c r="AJ32">
        <f t="shared" si="1"/>
        <v>0</v>
      </c>
      <c r="AK32">
        <f t="shared" si="1"/>
        <v>0</v>
      </c>
      <c r="AL32">
        <f t="shared" si="1"/>
        <v>0</v>
      </c>
      <c r="AM32">
        <f t="shared" si="1"/>
        <v>0</v>
      </c>
      <c r="AN32">
        <f t="shared" si="1"/>
        <v>0</v>
      </c>
      <c r="AO32">
        <f t="shared" si="1"/>
        <v>0</v>
      </c>
      <c r="AP32">
        <f t="shared" si="1"/>
        <v>0</v>
      </c>
      <c r="AQ32">
        <f t="shared" si="1"/>
        <v>0</v>
      </c>
      <c r="AR32">
        <f t="shared" si="1"/>
        <v>0</v>
      </c>
      <c r="AS32">
        <f t="shared" si="1"/>
        <v>0</v>
      </c>
      <c r="AT32">
        <f t="shared" si="1"/>
        <v>0</v>
      </c>
      <c r="AU32">
        <f t="shared" si="1"/>
        <v>0</v>
      </c>
      <c r="AV32">
        <f t="shared" si="1"/>
        <v>0</v>
      </c>
      <c r="AW32">
        <f t="shared" si="1"/>
        <v>0</v>
      </c>
      <c r="AX32">
        <f t="shared" si="1"/>
        <v>0</v>
      </c>
      <c r="AY32">
        <f t="shared" si="1"/>
        <v>0</v>
      </c>
    </row>
  </sheetData>
  <mergeCells count="12">
    <mergeCell ref="A5:M5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" type="noConversion"/>
  <conditionalFormatting sqref="A5:M32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46996093992187987" right="0" top="0.4305908611817223" bottom="0.1388888888888889" header="0.3" footer="0.1388888888888889"/>
  <pageSetup paperSize="9" orientation="landscape" r:id="rId1"/>
  <rowBreaks count="1" manualBreakCount="1">
    <brk id="3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F7540-789E-46F8-9817-472F523D7D74}">
  <sheetPr>
    <tabColor rgb="FFFFFFB7"/>
  </sheetPr>
  <dimension ref="A1:Q33"/>
  <sheetViews>
    <sheetView zoomScale="145" zoomScaleNormal="14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14" sqref="N14"/>
    </sheetView>
  </sheetViews>
  <sheetFormatPr defaultRowHeight="14.25" x14ac:dyDescent="0.15"/>
  <cols>
    <col min="1" max="2" width="20.625" style="2" customWidth="1"/>
    <col min="3" max="3" width="3.625" style="3" customWidth="1"/>
    <col min="4" max="14" width="6.625" style="4" customWidth="1"/>
    <col min="15" max="15" width="7.625" style="4" customWidth="1"/>
    <col min="16" max="16" width="6.625" style="2" customWidth="1"/>
    <col min="17" max="17" width="0" hidden="1" customWidth="1"/>
  </cols>
  <sheetData>
    <row r="1" spans="1:17" ht="30" customHeight="1" x14ac:dyDescent="0.15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7" ht="15.75" customHeight="1" x14ac:dyDescent="0.15">
      <c r="A2" s="35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7" ht="15.75" customHeight="1" x14ac:dyDescent="0.15">
      <c r="A3" s="43" t="s">
        <v>3</v>
      </c>
      <c r="B3" s="43" t="s">
        <v>4</v>
      </c>
      <c r="C3" s="43" t="s">
        <v>5</v>
      </c>
      <c r="D3" s="43" t="s">
        <v>6</v>
      </c>
      <c r="E3" s="43"/>
      <c r="F3" s="43" t="s">
        <v>7</v>
      </c>
      <c r="G3" s="43"/>
      <c r="H3" s="5" t="s">
        <v>8</v>
      </c>
      <c r="I3" s="43" t="s">
        <v>9</v>
      </c>
      <c r="J3" s="43"/>
      <c r="K3" s="43" t="s">
        <v>10</v>
      </c>
      <c r="L3" s="43"/>
      <c r="M3" s="5" t="s">
        <v>11</v>
      </c>
      <c r="N3" s="26" t="s">
        <v>88</v>
      </c>
      <c r="O3" s="43" t="s">
        <v>12</v>
      </c>
      <c r="P3" s="43" t="s">
        <v>13</v>
      </c>
    </row>
    <row r="4" spans="1:17" ht="15.75" customHeight="1" x14ac:dyDescent="0.15">
      <c r="A4" s="43"/>
      <c r="B4" s="43"/>
      <c r="C4" s="43"/>
      <c r="D4" s="5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5" t="s">
        <v>15</v>
      </c>
      <c r="M4" s="5" t="s">
        <v>14</v>
      </c>
      <c r="N4" s="26" t="s">
        <v>89</v>
      </c>
      <c r="O4" s="43"/>
      <c r="P4" s="43"/>
      <c r="Q4" t="s">
        <v>16</v>
      </c>
    </row>
    <row r="5" spans="1:17" ht="15.75" customHeight="1" x14ac:dyDescent="0.15">
      <c r="A5" s="6" t="s">
        <v>17</v>
      </c>
      <c r="B5" s="6" t="s">
        <v>18</v>
      </c>
      <c r="C5" s="7" t="s">
        <v>19</v>
      </c>
      <c r="D5" s="8"/>
      <c r="E5" s="8"/>
      <c r="F5" s="8"/>
      <c r="G5" s="8"/>
      <c r="H5" s="8"/>
      <c r="I5" s="8"/>
      <c r="J5" s="8"/>
      <c r="K5" s="8"/>
      <c r="L5" s="8"/>
      <c r="M5" s="8">
        <v>3470000</v>
      </c>
      <c r="N5" s="8">
        <v>3400000</v>
      </c>
      <c r="O5" s="8">
        <f>MIN(D5,F5,H5,I5,K5,M5,N5)</f>
        <v>3400000</v>
      </c>
      <c r="P5" s="9"/>
    </row>
    <row r="6" spans="1:17" ht="15.75" customHeight="1" x14ac:dyDescent="0.15">
      <c r="A6" s="6" t="s">
        <v>17</v>
      </c>
      <c r="B6" s="6" t="s">
        <v>20</v>
      </c>
      <c r="C6" s="7" t="s">
        <v>19</v>
      </c>
      <c r="D6" s="8"/>
      <c r="E6" s="8"/>
      <c r="F6" s="8"/>
      <c r="G6" s="8"/>
      <c r="H6" s="8"/>
      <c r="I6" s="8"/>
      <c r="J6" s="8"/>
      <c r="K6" s="8"/>
      <c r="L6" s="8"/>
      <c r="M6" s="8">
        <v>9620000</v>
      </c>
      <c r="N6" s="8">
        <v>9600000</v>
      </c>
      <c r="O6" s="8">
        <f t="shared" ref="O6:O7" si="0">MIN(D6,F6,H6,I6,K6,M6,N6)</f>
        <v>9600000</v>
      </c>
      <c r="P6" s="9"/>
    </row>
    <row r="7" spans="1:17" ht="15.75" customHeight="1" x14ac:dyDescent="0.15">
      <c r="A7" s="6" t="s">
        <v>17</v>
      </c>
      <c r="B7" s="6" t="s">
        <v>21</v>
      </c>
      <c r="C7" s="7" t="s">
        <v>19</v>
      </c>
      <c r="D7" s="8"/>
      <c r="E7" s="8"/>
      <c r="F7" s="8"/>
      <c r="G7" s="8"/>
      <c r="H7" s="8"/>
      <c r="I7" s="8"/>
      <c r="J7" s="8"/>
      <c r="K7" s="8"/>
      <c r="L7" s="8"/>
      <c r="M7" s="8">
        <v>19500000</v>
      </c>
      <c r="N7" s="8">
        <v>19450000</v>
      </c>
      <c r="O7" s="8">
        <f t="shared" si="0"/>
        <v>19450000</v>
      </c>
      <c r="P7" s="9"/>
    </row>
    <row r="8" spans="1:17" ht="15.75" customHeight="1" x14ac:dyDescent="0.15">
      <c r="A8" s="6"/>
      <c r="B8" s="6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9"/>
    </row>
    <row r="9" spans="1:17" ht="15.75" customHeight="1" x14ac:dyDescent="0.15">
      <c r="A9" s="6"/>
      <c r="B9" s="6"/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9"/>
    </row>
    <row r="10" spans="1:17" ht="15.75" customHeight="1" x14ac:dyDescent="0.15">
      <c r="A10" s="6"/>
      <c r="B10" s="6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9"/>
    </row>
    <row r="11" spans="1:17" ht="15.75" customHeight="1" x14ac:dyDescent="0.15">
      <c r="A11" s="6"/>
      <c r="B11" s="6"/>
      <c r="C11" s="7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9"/>
    </row>
    <row r="12" spans="1:17" ht="15.75" customHeight="1" x14ac:dyDescent="0.15">
      <c r="A12" s="6"/>
      <c r="B12" s="6"/>
      <c r="C12" s="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</row>
    <row r="13" spans="1:17" ht="15.75" customHeight="1" x14ac:dyDescent="0.15">
      <c r="A13" s="6"/>
      <c r="B13" s="6"/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</row>
    <row r="14" spans="1:17" ht="15.75" customHeight="1" x14ac:dyDescent="0.15">
      <c r="A14" s="6"/>
      <c r="B14" s="6"/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</row>
    <row r="15" spans="1:17" ht="15.75" customHeight="1" x14ac:dyDescent="0.15">
      <c r="A15" s="6"/>
      <c r="B15" s="6"/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9"/>
    </row>
    <row r="16" spans="1:17" ht="15.75" customHeight="1" x14ac:dyDescent="0.15">
      <c r="A16" s="6"/>
      <c r="B16" s="6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9"/>
    </row>
    <row r="17" spans="1:17" ht="15.75" customHeight="1" x14ac:dyDescent="0.15">
      <c r="A17" s="6"/>
      <c r="B17" s="6"/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9"/>
    </row>
    <row r="18" spans="1:17" ht="15.75" customHeight="1" x14ac:dyDescent="0.15">
      <c r="A18" s="6"/>
      <c r="B18" s="6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9"/>
      <c r="Q18" s="1" t="s">
        <v>23</v>
      </c>
    </row>
    <row r="19" spans="1:17" ht="15.75" customHeight="1" x14ac:dyDescent="0.15">
      <c r="A19" s="6"/>
      <c r="B19" s="6"/>
      <c r="C19" s="7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9"/>
      <c r="Q19" s="1" t="s">
        <v>24</v>
      </c>
    </row>
    <row r="20" spans="1:17" ht="15.75" customHeight="1" x14ac:dyDescent="0.15">
      <c r="A20" s="6"/>
      <c r="B20" s="6"/>
      <c r="C20" s="7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9"/>
      <c r="Q20" s="1" t="s">
        <v>25</v>
      </c>
    </row>
    <row r="21" spans="1:17" ht="15.75" customHeight="1" x14ac:dyDescent="0.15">
      <c r="A21" s="6"/>
      <c r="B21" s="6"/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9"/>
      <c r="Q21" s="1" t="s">
        <v>26</v>
      </c>
    </row>
    <row r="22" spans="1:17" ht="15.75" customHeight="1" x14ac:dyDescent="0.15">
      <c r="A22" s="6"/>
      <c r="B22" s="6"/>
      <c r="C22" s="7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9"/>
      <c r="Q22" s="1" t="s">
        <v>27</v>
      </c>
    </row>
    <row r="23" spans="1:17" ht="15.75" customHeight="1" x14ac:dyDescent="0.15">
      <c r="A23" s="9"/>
      <c r="B23" s="9"/>
      <c r="C23" s="10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9"/>
    </row>
    <row r="24" spans="1:17" ht="15.75" customHeight="1" x14ac:dyDescent="0.15">
      <c r="A24" s="9"/>
      <c r="B24" s="9"/>
      <c r="C24" s="10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9"/>
    </row>
    <row r="25" spans="1:17" ht="15.75" customHeight="1" x14ac:dyDescent="0.15">
      <c r="A25" s="9"/>
      <c r="B25" s="9"/>
      <c r="C25" s="10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9"/>
    </row>
    <row r="26" spans="1:17" ht="15.75" customHeight="1" x14ac:dyDescent="0.15">
      <c r="A26" s="9"/>
      <c r="B26" s="9"/>
      <c r="C26" s="10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9"/>
    </row>
    <row r="27" spans="1:17" ht="15.75" customHeight="1" x14ac:dyDescent="0.15">
      <c r="A27" s="9"/>
      <c r="B27" s="9"/>
      <c r="C27" s="10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9"/>
    </row>
    <row r="28" spans="1:17" ht="15.75" customHeight="1" x14ac:dyDescent="0.15">
      <c r="A28" s="9"/>
      <c r="B28" s="9"/>
      <c r="C28" s="10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9"/>
    </row>
    <row r="29" spans="1:17" ht="15.75" customHeight="1" x14ac:dyDescent="0.15">
      <c r="A29" s="9"/>
      <c r="B29" s="9"/>
      <c r="C29" s="10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9"/>
    </row>
    <row r="30" spans="1:17" ht="15.75" customHeight="1" x14ac:dyDescent="0.15">
      <c r="A30" s="9"/>
      <c r="B30" s="9"/>
      <c r="C30" s="10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9"/>
    </row>
    <row r="31" spans="1:17" ht="15.75" customHeight="1" x14ac:dyDescent="0.15">
      <c r="A31" s="9"/>
      <c r="B31" s="9"/>
      <c r="C31" s="10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9"/>
    </row>
    <row r="32" spans="1:17" ht="15.75" customHeight="1" x14ac:dyDescent="0.15">
      <c r="A32" s="9"/>
      <c r="B32" s="9"/>
      <c r="C32" s="10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9"/>
    </row>
    <row r="33" spans="1:16" ht="15.75" customHeight="1" x14ac:dyDescent="0.15">
      <c r="A33" s="9"/>
      <c r="B33" s="9"/>
      <c r="C33" s="10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9"/>
    </row>
  </sheetData>
  <mergeCells count="11">
    <mergeCell ref="K3:L3"/>
    <mergeCell ref="A1:P1"/>
    <mergeCell ref="A2:P2"/>
    <mergeCell ref="A3:A4"/>
    <mergeCell ref="B3:B4"/>
    <mergeCell ref="C3:C4"/>
    <mergeCell ref="O3:O4"/>
    <mergeCell ref="P3:P4"/>
    <mergeCell ref="D3:E3"/>
    <mergeCell ref="F3:G3"/>
    <mergeCell ref="I3:J3"/>
  </mergeCells>
  <phoneticPr fontId="1" type="noConversion"/>
  <conditionalFormatting sqref="A5:P33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46996093992187987" right="0" top="0.4305908611817223" bottom="0.1388888888888889" header="0.3" footer="0.1388888888888889"/>
  <pageSetup paperSize="9" orientation="landscape" r:id="rId1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2E510-0BC1-4452-B7E7-779821204920}">
  <dimension ref="A1"/>
  <sheetViews>
    <sheetView workbookViewId="0"/>
  </sheetViews>
  <sheetFormatPr defaultRowHeight="14.2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갑지</vt:lpstr>
      <vt:lpstr>집계표</vt:lpstr>
      <vt:lpstr>내역서</vt:lpstr>
      <vt:lpstr>단가대비표</vt:lpstr>
      <vt:lpstr>Sheet1</vt:lpstr>
      <vt:lpstr>내역서!Print_Area</vt:lpstr>
      <vt:lpstr>단가대비표!Print_Area</vt:lpstr>
      <vt:lpstr>집계표!Print_Area</vt:lpstr>
      <vt:lpstr>내역서!Print_Titles</vt:lpstr>
      <vt:lpstr>단가대비표!Print_Titles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순천 박</dc:creator>
  <cp:lastModifiedBy>User</cp:lastModifiedBy>
  <cp:lastPrinted>2026-06-11T01:03:28Z</cp:lastPrinted>
  <dcterms:created xsi:type="dcterms:W3CDTF">2026-05-11T06:31:19Z</dcterms:created>
  <dcterms:modified xsi:type="dcterms:W3CDTF">2026-06-11T01:04:10Z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xNDMzIiwibG9nVGltZSI6IjIwMjYtMDYtMDlUMDM6NTA6MzhaIiwicElEIjoxLCJwcm9jZXNzSWQiOjc1MzIsInByb2Nlc3NOYW1lIjoiRVhDRUwuRVhFIiwidHJhY2VJZCI6IkFDNTlBMEVGNDgzRjQwRkRCOTYyQ0NBODRERTY2RUU3IiwidXNlckNvZGUiOiJob29wMzYyIn0sIm5vZGUyIjp7ImRzZCI6IjAxMDAwMDAwMDAwMDE0MzMiLCJsb2dUaW1lIjoiMjAyNi0wNi0wOVQwMzo1MzoyMFoiLCJwSUQiOjEsInByb2Nlc3NJZCI6NzUzMiwicHJvY2Vzc05hbWUiOiJFWENFTC5FWEUiLCJ0cmFjZUlkIjoiODI1RDg4M0M1RkYzNDVFRUE1QjE3OEE4NjUwQUMyNUIiLCJ1c2VyQ29kZSI6Imhvb3AzNjIifSwibm9kZTMiOnsiZHNkIjoiMDAwMDAwMDAwMDAwMDAwMCIsImxvZ1RpbWUiOiIyMDI2LTA2LTA5VDAzOjU1OjIwWiIsInBJRCI6MjA0OCwicHJvY2Vzc0lkIjo3NTMyLCJwcm9jZXNzTmFtZSI6IkVYQ0VMLkVYRSIsInRyYWNlSWQiOiI0ODk4MDA3MDRGNTU0M0UwOTQyNUNBNDE1REZFNzE1OSIsInVzZXJDb2RlIjoiaG9vcDM2MiJ9LCJub2RlNCI6eyJkc2QiOiIwMTAwMDAwMDAwMDAxNDMzIiwibG9nVGltZSI6IjIwMjYtMDYtMTFUMDE6MDI6MDhaIiwicElEIjoxLCJwcm9jZXNzSWQiOjc1MzIsInByb2Nlc3NOYW1lIjoiRVhDRUwuRVhFIiwidHJhY2VJZCI6IjhBMzhEQjA4RDEzMDQzQTI4RTZBNDIzMjVDQjE0QzZEIiwidXNlckNvZGUiOiJob29wMzYyIn0sIm5vZGU1Ijp7ImRzZCI6IjAwMDAwMDAwMDAwMDAwMDAiLCJsb2dUaW1lIjoiMjAyNi0wNi0xMVQwMToxMDo0NloiLCJwSUQiOjIwNDgsInByb2Nlc3NJZCI6MjY5NiwicHJvY2Vzc05hbWUiOiJFWENFTC5FWEUiLCJ0cmFjZUlkIjoiOTdFRTFCOUU4NUUwNEFGNkFDM0NFNEVEN0I0MERDMUEiLCJ1c2VyQ29kZSI6Imhvb3AzNjIifSwibm9kZUNvdW50Ijo1LCJyb290VHJhY2VJZCI6IkFDNTlBMEVGNDgzRjQwRkRCOTYyQ0NBODRERTY2RUU3In0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