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1755" yWindow="555" windowWidth="29040" windowHeight="15720" tabRatio="906" firstSheet="1" activeTab="1"/>
  </bookViews>
  <sheets>
    <sheet name="설계서갑지" sheetId="284" state="hidden" r:id="rId1"/>
    <sheet name="내역서-도급공사" sheetId="260" r:id="rId2"/>
    <sheet name="외부견적서" sheetId="65" state="hidden" r:id="rId3"/>
    <sheet name="7.한전불입금 표지" sheetId="41" state="hidden" r:id="rId4"/>
    <sheet name="한전불입금산출" sheetId="229" state="hidden" r:id="rId5"/>
    <sheet name="기초산출서" sheetId="144" state="hidden" r:id="rId6"/>
    <sheet name="각종기초산출" sheetId="276" state="hidden" r:id="rId7"/>
    <sheet name="단가산출서표지" sheetId="45" state="hidden" r:id="rId8"/>
    <sheet name="가로등건주" sheetId="60" state="hidden" r:id="rId9"/>
    <sheet name="단가산출-(터파기및되메우기)" sheetId="31" state="hidden" r:id="rId10"/>
    <sheet name="단가산출" sheetId="219" state="hidden" r:id="rId11"/>
    <sheet name="단가산출-1" sheetId="289" state="hidden" r:id="rId12"/>
    <sheet name="계산서" sheetId="277" state="hidden" r:id="rId13"/>
  </sheets>
  <functionGroups builtInGroupCount="17"/>
  <externalReferences>
    <externalReference r:id="rId14"/>
    <externalReference r:id="rId15"/>
    <externalReference r:id="rId16"/>
  </externalReferences>
  <definedNames>
    <definedName name="_Fill" localSheetId="10" hidden="1">#REF!</definedName>
    <definedName name="_Fill" hidden="1">#REF!</definedName>
    <definedName name="_Key1" localSheetId="10" hidden="1">#REF!</definedName>
    <definedName name="_Key1" hidden="1">#REF!</definedName>
    <definedName name="_Key2" localSheetId="10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localSheetId="10" hidden="1">#REF!</definedName>
    <definedName name="_Sort" hidden="1">#REF!</definedName>
    <definedName name="A" localSheetId="10" hidden="1">#REF!</definedName>
    <definedName name="A" hidden="1">#REF!</definedName>
    <definedName name="AccessDatabase" hidden="1">"E:\WORK\VISUAL\MIRAE\LOADSYS\LoadDB.mdb"</definedName>
    <definedName name="ee" localSheetId="6" hidden="1">{#N/A,#N/A,FALSE,"단가표지"}</definedName>
    <definedName name="ee" localSheetId="10" hidden="1">{#N/A,#N/A,FALSE,"단가표지"}</definedName>
    <definedName name="ee" localSheetId="0" hidden="1">{#N/A,#N/A,FALSE,"단가표지"}</definedName>
    <definedName name="ee" hidden="1">{#N/A,#N/A,FALSE,"단가표지"}</definedName>
    <definedName name="FFVV" hidden="1">{#N/A,#N/A,FALSE,"전력간선"}</definedName>
    <definedName name="fv" hidden="1">{#N/A,#N/A,FALSE,"전력간선"}</definedName>
    <definedName name="gg" localSheetId="6" hidden="1">{#N/A,#N/A,FALSE,"운반시간"}</definedName>
    <definedName name="gg" localSheetId="10" hidden="1">{#N/A,#N/A,FALSE,"운반시간"}</definedName>
    <definedName name="gg" localSheetId="0" hidden="1">{#N/A,#N/A,FALSE,"운반시간"}</definedName>
    <definedName name="gg" hidden="1">{#N/A,#N/A,FALSE,"운반시간"}</definedName>
    <definedName name="HTML_CodePage" hidden="1">949</definedName>
    <definedName name="HTML_Control" localSheetId="11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Key" hidden="1">[1]FUSE_MCB!#REF!</definedName>
    <definedName name="POI" hidden="1">#REF!</definedName>
    <definedName name="_xlnm.Print_Area" localSheetId="3">'7.한전불입금 표지'!$A$1:$O$16</definedName>
    <definedName name="_xlnm.Print_Area" localSheetId="8">가로등건주!$B$1:$AO$242</definedName>
    <definedName name="_xlnm.Print_Area" localSheetId="6">각종기초산출!$B$1:$T$32</definedName>
    <definedName name="_xlnm.Print_Area" localSheetId="12">계산서!$A$1:$O$16</definedName>
    <definedName name="_xlnm.Print_Area" localSheetId="5">기초산출서!$A$1:$O$16</definedName>
    <definedName name="_xlnm.Print_Area" localSheetId="1">'내역서-도급공사'!$B$1:$N$177</definedName>
    <definedName name="_xlnm.Print_Area" localSheetId="10">단가산출!$A$1:$BT$420</definedName>
    <definedName name="_xlnm.Print_Area" localSheetId="9">'단가산출-(터파기및되메우기)'!$B$1:$BY$48</definedName>
    <definedName name="_xlnm.Print_Area" localSheetId="11">'단가산출-1'!$A$1:$CP$385</definedName>
    <definedName name="_xlnm.Print_Area" localSheetId="0">설계서갑지!$A$1:$J$22</definedName>
    <definedName name="_xlnm.Print_Area" localSheetId="2">외부견적서!$A$1:$O$16</definedName>
    <definedName name="_xlnm.Print_Area" localSheetId="4">한전불입금산출!$C$1:$S$66</definedName>
    <definedName name="_xlnm.Print_Titles" localSheetId="1">'내역서-도급공사'!$1:$4</definedName>
    <definedName name="qq" localSheetId="6" hidden="1">{#N/A,#N/A,FALSE,"단가표지"}</definedName>
    <definedName name="qq" localSheetId="10" hidden="1">{#N/A,#N/A,FALSE,"단가표지"}</definedName>
    <definedName name="qq" localSheetId="0" hidden="1">{#N/A,#N/A,FALSE,"단가표지"}</definedName>
    <definedName name="qq" hidden="1">{#N/A,#N/A,FALSE,"단가표지"}</definedName>
    <definedName name="qw" localSheetId="6" hidden="1">{#N/A,#N/A,FALSE,"단가표지"}</definedName>
    <definedName name="qw" localSheetId="10" hidden="1">{#N/A,#N/A,FALSE,"단가표지"}</definedName>
    <definedName name="qw" localSheetId="0" hidden="1">{#N/A,#N/A,FALSE,"단가표지"}</definedName>
    <definedName name="qw" hidden="1">{#N/A,#N/A,FALSE,"단가표지"}</definedName>
    <definedName name="ss" localSheetId="6" hidden="1">{#N/A,#N/A,FALSE,"운반시간"}</definedName>
    <definedName name="ss" localSheetId="10" hidden="1">{#N/A,#N/A,FALSE,"운반시간"}</definedName>
    <definedName name="ss" localSheetId="0" hidden="1">{#N/A,#N/A,FALSE,"운반시간"}</definedName>
    <definedName name="ss" hidden="1">{#N/A,#N/A,FALSE,"운반시간"}</definedName>
    <definedName name="tt" localSheetId="6" hidden="1">{#N/A,#N/A,FALSE,"단가표지"}</definedName>
    <definedName name="tt" localSheetId="10" hidden="1">{#N/A,#N/A,FALSE,"단가표지"}</definedName>
    <definedName name="tt" localSheetId="0" hidden="1">{#N/A,#N/A,FALSE,"단가표지"}</definedName>
    <definedName name="tt" hidden="1">{#N/A,#N/A,FALSE,"단가표지"}</definedName>
    <definedName name="VYWL" hidden="1">{#N/A,#N/A,FALSE,"전력간선"}</definedName>
    <definedName name="wm.조골재1" localSheetId="6" hidden="1">{#N/A,#N/A,FALSE,"조골재"}</definedName>
    <definedName name="wm.조골재1" localSheetId="10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n.2번." localSheetId="6" hidden="1">{#N/A,#N/A,FALSE,"2~8번"}</definedName>
    <definedName name="wrn.2번." localSheetId="10" hidden="1">{#N/A,#N/A,FALSE,"2~8번"}</definedName>
    <definedName name="wrn.2번." localSheetId="0" hidden="1">{#N/A,#N/A,FALSE,"2~8번"}</definedName>
    <definedName name="wrn.2번." hidden="1">{#N/A,#N/A,FALSE,"2~8번"}</definedName>
    <definedName name="wrn.test1." hidden="1">{#N/A,#N/A,FALSE,"명세표"}</definedName>
    <definedName name="wrn.골재소요량." localSheetId="6" hidden="1">{#N/A,#N/A,FALSE,"골재소요량";#N/A,#N/A,FALSE,"골재소요량"}</definedName>
    <definedName name="wrn.골재소요량." localSheetId="10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localSheetId="6" hidden="1">{#N/A,#N/A,FALSE,"구조2"}</definedName>
    <definedName name="wrn.구조2." localSheetId="10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6" hidden="1">{#N/A,#N/A,FALSE,"단가표지"}</definedName>
    <definedName name="wrn.단가표지." localSheetId="10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6" hidden="1">{#N/A,#N/A,FALSE,"배수1"}</definedName>
    <definedName name="wrn.배수1." localSheetId="10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6" hidden="1">{#N/A,#N/A,FALSE,"배수2"}</definedName>
    <definedName name="wrn.배수2." localSheetId="10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6" hidden="1">{#N/A,#N/A,FALSE,"부대1"}</definedName>
    <definedName name="wrn.부대1." localSheetId="10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6" hidden="1">{#N/A,#N/A,FALSE,"부대2"}</definedName>
    <definedName name="wrn.부대2." localSheetId="10" hidden="1">{#N/A,#N/A,FALSE,"부대2"}</definedName>
    <definedName name="wrn.부대2." localSheetId="0" hidden="1">{#N/A,#N/A,FALSE,"부대2"}</definedName>
    <definedName name="wrn.부대2." hidden="1">{#N/A,#N/A,FALSE,"부대2"}</definedName>
    <definedName name="wrn.속도." localSheetId="6" hidden="1">{#N/A,#N/A,FALSE,"속도"}</definedName>
    <definedName name="wrn.속도." localSheetId="10" hidden="1">{#N/A,#N/A,FALSE,"속도"}</definedName>
    <definedName name="wrn.속도." localSheetId="0" hidden="1">{#N/A,#N/A,FALSE,"속도"}</definedName>
    <definedName name="wrn.속도." hidden="1">{#N/A,#N/A,FALSE,"속도"}</definedName>
    <definedName name="wrn.운반시간." localSheetId="6" hidden="1">{#N/A,#N/A,FALSE,"운반시간"}</definedName>
    <definedName name="wrn.운반시간." localSheetId="10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6" hidden="1">{#N/A,#N/A,FALSE,"이정표"}</definedName>
    <definedName name="wrn.이정표." localSheetId="10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6" hidden="1">{#N/A,#N/A,FALSE,"조골재"}</definedName>
    <definedName name="wrn.조골재." localSheetId="10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토공1." localSheetId="6" hidden="1">{#N/A,#N/A,FALSE,"구조1"}</definedName>
    <definedName name="wrn.토공1." localSheetId="10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6" hidden="1">{#N/A,#N/A,FALSE,"토공2"}</definedName>
    <definedName name="wrn.토공2." localSheetId="10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6" hidden="1">{#N/A,#N/A,FALSE,"포장1";#N/A,#N/A,FALSE,"포장1"}</definedName>
    <definedName name="wrn.포장1." localSheetId="10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6" hidden="1">{#N/A,#N/A,FALSE,"포장2"}</definedName>
    <definedName name="wrn.포장2." localSheetId="10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6" hidden="1">{#N/A,#N/A,FALSE,"표지목차"}</definedName>
    <definedName name="wrn.표지목차." localSheetId="10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6" hidden="1">{#N/A,#N/A,FALSE,"혼합골재"}</definedName>
    <definedName name="wrn.혼합골재." localSheetId="10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w" localSheetId="6" hidden="1">{#N/A,#N/A,FALSE,"골재소요량";#N/A,#N/A,FALSE,"골재소요량"}</definedName>
    <definedName name="ww" localSheetId="10" hidden="1">{#N/A,#N/A,FALSE,"골재소요량";#N/A,#N/A,FALSE,"골재소요량"}</definedName>
    <definedName name="ww" localSheetId="0" hidden="1">{#N/A,#N/A,FALSE,"골재소요량";#N/A,#N/A,FALSE,"골재소요량"}</definedName>
    <definedName name="ww" hidden="1">{#N/A,#N/A,FALSE,"골재소요량";#N/A,#N/A,FALSE,"골재소요량"}</definedName>
    <definedName name="가로" hidden="1">{#N/A,#N/A,FALSE,"전력간선"}</definedName>
    <definedName name="건축원가" localSheetId="10" hidden="1">[2]전기!$B$4:$B$163</definedName>
    <definedName name="건축원가" hidden="1">[3]전기!$B$4:$B$163</definedName>
    <definedName name="김" hidden="1">{#N/A,#N/A,FALSE,"명세표"}</definedName>
    <definedName name="내역서1">'내역서-도급공사'!$A$2:$N$169</definedName>
    <definedName name="노무비단가산출서" hidden="1">#REF!</definedName>
    <definedName name="ㄹㄹㄹ" hidden="1">{#N/A,#N/A,FALSE,"명세표"}</definedName>
    <definedName name="리브">#REF!</definedName>
    <definedName name="머" hidden="1">{#N/A,#N/A,FALSE,"명세표"}</definedName>
    <definedName name="ㅂㅂㅂㅂ" hidden="1">{#N/A,#N/A,FALSE,"명세표"}</definedName>
    <definedName name="ㅂㅂㅂㅂㅂㅂㅂ" hidden="1">{#N/A,#N/A,FALSE,"명세표"}</definedName>
    <definedName name="산출" localSheetId="11" hidden="1">{"'단계별시설공사비'!$A$3:$K$51"}</definedName>
    <definedName name="산출" hidden="1">{"'단계별시설공사비'!$A$3:$K$51"}</definedName>
    <definedName name="산출내역" localSheetId="11" hidden="1">{"'단계별시설공사비'!$A$3:$K$51"}</definedName>
    <definedName name="산출내역" hidden="1">{"'단계별시설공사비'!$A$3:$K$51"}</definedName>
    <definedName name="산출집계1">#REF!</definedName>
    <definedName name="석항" hidden="1">{#N/A,#N/A,FALSE,"명세표"}</definedName>
    <definedName name="세로" hidden="1">{#N/A,#N/A,FALSE,"전력간선"}</definedName>
    <definedName name="시중단가" localSheetId="11" hidden="1">{"'단계별시설공사비'!$A$3:$K$51"}</definedName>
    <definedName name="시중단가" hidden="1">{"'단계별시설공사비'!$A$3:$K$51"}</definedName>
    <definedName name="신축공사" localSheetId="11" hidden="1">{"'단계별시설공사비'!$A$3:$K$51"}</definedName>
    <definedName name="신축공사" hidden="1">{"'단계별시설공사비'!$A$3:$K$51"}</definedName>
    <definedName name="외측">#REF!</definedName>
    <definedName name="이" hidden="1">{#N/A,#N/A,FALSE,"명세표"}</definedName>
    <definedName name="이름표" localSheetId="6" hidden="1">{#N/A,#N/A,FALSE,"단가표지"}</definedName>
    <definedName name="이름표" localSheetId="10" hidden="1">{#N/A,#N/A,FALSE,"단가표지"}</definedName>
    <definedName name="이름표" localSheetId="0" hidden="1">{#N/A,#N/A,FALSE,"단가표지"}</definedName>
    <definedName name="이름표" hidden="1">{#N/A,#N/A,FALSE,"단가표지"}</definedName>
    <definedName name="이릉" localSheetId="10" hidden="1">#REF!</definedName>
    <definedName name="이릉" hidden="1">#REF!</definedName>
    <definedName name="이종훈" localSheetId="10" hidden="1">[2]전기!$A$4:$A$163</definedName>
    <definedName name="이종훈" hidden="1">[3]전기!$A$4:$A$163</definedName>
    <definedName name="인입">#REF!</definedName>
    <definedName name="일위11">#REF!</definedName>
    <definedName name="임시1" hidden="1">{#N/A,#N/A,FALSE,"전력간선"}</definedName>
    <definedName name="임시2" hidden="1">{#N/A,#N/A,FALSE,"전력간선"}</definedName>
    <definedName name="ㅈㅈㅈㅈ" hidden="1">{#N/A,#N/A,FALSE,"명세표"}</definedName>
    <definedName name="자미" hidden="1">{#N/A,#N/A,FALSE,"명세표"}</definedName>
    <definedName name="접속">#REF!</definedName>
    <definedName name="주탑2">#REF!</definedName>
    <definedName name="집계" hidden="1">{#N/A,#N/A,FALSE,"명세표"}</definedName>
    <definedName name="집계표" hidden="1">{#N/A,#N/A,FALSE,"전력간선"}</definedName>
    <definedName name="철거">#REF!</definedName>
    <definedName name="ㅋㅁ" hidden="1">{#N/A,#N/A,FALSE,"명세표"}</definedName>
    <definedName name="토목설계" localSheetId="6" hidden="1">{#N/A,#N/A,FALSE,"골재소요량";#N/A,#N/A,FALSE,"골재소요량"}</definedName>
    <definedName name="토목설계" localSheetId="10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판넬" localSheetId="11" hidden="1">{"'단계별시설공사비'!$A$3:$K$51"}</definedName>
    <definedName name="판넬" hidden="1">{"'단계별시설공사비'!$A$3:$K$51"}</definedName>
    <definedName name="하늘1" hidden="1">{#N/A,#N/A,FALSE,"전력간선"}</definedName>
    <definedName name="하하하" localSheetId="6" hidden="1">{#N/A,#N/A,FALSE,"단가표지"}</definedName>
    <definedName name="하하하" localSheetId="10" hidden="1">{#N/A,#N/A,FALSE,"단가표지"}</definedName>
    <definedName name="하하하" localSheetId="0" hidden="1">{#N/A,#N/A,FALSE,"단가표지"}</definedName>
    <definedName name="하하하" hidden="1">{#N/A,#N/A,FALSE,"단가표지"}</definedName>
    <definedName name="ㅏㅏㅏ" hidden="1">{#N/A,#N/A,FALSE,"명세표"}</definedName>
    <definedName name="ㅔㅔ" hidden="1">{#N/A,#N/A,FALSE,"명세표"}</definedName>
    <definedName name="ㅗㅗ" hidden="1">{#N/A,#N/A,FALSE,"명세표"}</definedName>
    <definedName name="ㅡㅡ" hidden="1">{#N/A,#N/A,FALSE,"명세표"}</definedName>
    <definedName name="ㅣㅑㅑ" localSheetId="6" hidden="1">{#N/A,#N/A,FALSE,"단가표지"}</definedName>
    <definedName name="ㅣㅑㅑ" localSheetId="10" hidden="1">{#N/A,#N/A,FALSE,"단가표지"}</definedName>
    <definedName name="ㅣㅑㅑ" localSheetId="0" hidden="1">{#N/A,#N/A,FALSE,"단가표지"}</definedName>
    <definedName name="ㅣㅑㅑ" hidden="1">{#N/A,#N/A,FALSE,"단가표지"}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73" i="260" l="1"/>
  <c r="A172" i="260"/>
  <c r="A171" i="260"/>
  <c r="A125" i="260" l="1"/>
  <c r="A95" i="260"/>
  <c r="A158" i="260"/>
  <c r="A78" i="260"/>
  <c r="A146" i="260" l="1"/>
  <c r="A64" i="260"/>
  <c r="A90" i="260"/>
  <c r="A114" i="260"/>
  <c r="A29" i="260" l="1"/>
  <c r="A124" i="260"/>
  <c r="A77" i="260"/>
  <c r="A94" i="260"/>
  <c r="A157" i="260"/>
  <c r="A67" i="260" l="1"/>
  <c r="A81" i="260"/>
  <c r="A21" i="260" l="1"/>
  <c r="A30" i="260" l="1"/>
  <c r="A20" i="260" l="1"/>
  <c r="A160" i="260"/>
  <c r="A66" i="260"/>
  <c r="A73" i="260" l="1"/>
  <c r="A154" i="260"/>
  <c r="A19" i="260" l="1"/>
  <c r="A18" i="260"/>
  <c r="A17" i="260"/>
  <c r="A16" i="260"/>
  <c r="A15" i="260"/>
  <c r="A14" i="260"/>
  <c r="A13" i="260"/>
  <c r="A11" i="260"/>
  <c r="A12" i="260"/>
  <c r="A10" i="260"/>
  <c r="A9" i="260"/>
  <c r="A8" i="260"/>
  <c r="A7" i="260"/>
  <c r="A28" i="260" l="1"/>
  <c r="A80" i="260" l="1"/>
  <c r="A117" i="260" l="1"/>
  <c r="A126" i="260"/>
  <c r="A155" i="260"/>
  <c r="A121" i="260"/>
  <c r="A97" i="260"/>
  <c r="A75" i="260"/>
  <c r="A74" i="260"/>
  <c r="I232" i="60"/>
  <c r="U232" i="60" s="1"/>
  <c r="L218" i="60"/>
  <c r="I202" i="60"/>
  <c r="U202" i="60" s="1"/>
  <c r="L188" i="60"/>
  <c r="A68" i="260" l="1"/>
  <c r="A59" i="260"/>
  <c r="A88" i="260"/>
  <c r="A111" i="260"/>
  <c r="A89" i="260"/>
  <c r="A112" i="260"/>
  <c r="A60" i="260"/>
  <c r="K38" i="60"/>
  <c r="K7" i="60"/>
  <c r="A123" i="260"/>
  <c r="A122" i="260"/>
  <c r="A147" i="260"/>
  <c r="A65" i="260"/>
  <c r="A108" i="260"/>
  <c r="A27" i="260" l="1"/>
  <c r="A47" i="260"/>
  <c r="A130" i="260"/>
  <c r="A110" i="260"/>
  <c r="A51" i="260"/>
  <c r="A91" i="260"/>
  <c r="A161" i="260"/>
  <c r="A138" i="260"/>
  <c r="A55" i="260"/>
  <c r="A50" i="260"/>
  <c r="A132" i="260"/>
  <c r="A46" i="260"/>
  <c r="A129" i="260"/>
  <c r="A133" i="260"/>
  <c r="A109" i="260"/>
  <c r="A87" i="260"/>
  <c r="A131" i="260"/>
  <c r="A49" i="260"/>
  <c r="A149" i="260" l="1"/>
  <c r="A54" i="260" l="1"/>
  <c r="A136" i="260"/>
  <c r="A53" i="260" l="1"/>
  <c r="A24" i="260"/>
  <c r="A141" i="260" l="1"/>
  <c r="A137" i="260" l="1"/>
  <c r="A135" i="260" l="1"/>
  <c r="A52" i="260"/>
  <c r="A58" i="260"/>
  <c r="A142" i="260"/>
  <c r="A134" i="260"/>
  <c r="A139" i="260"/>
  <c r="A56" i="260"/>
  <c r="A25" i="260"/>
  <c r="A57" i="260"/>
  <c r="A140" i="260"/>
  <c r="A143" i="260"/>
  <c r="A61" i="260"/>
  <c r="BT299" i="219"/>
  <c r="BS299" i="219"/>
  <c r="AI147" i="219"/>
  <c r="Y146" i="219"/>
  <c r="Y145" i="219"/>
  <c r="AM67" i="219" l="1"/>
  <c r="AF67" i="219"/>
  <c r="T67" i="219"/>
  <c r="N67" i="219"/>
  <c r="AO65" i="219"/>
  <c r="Z67" i="219" s="1"/>
  <c r="AI55" i="219"/>
  <c r="Y54" i="219"/>
  <c r="Y53" i="219"/>
  <c r="BW50" i="219"/>
  <c r="BW49" i="219"/>
  <c r="N59" i="219" s="1"/>
  <c r="BW48" i="219"/>
  <c r="BT390" i="219"/>
  <c r="BS390" i="219"/>
  <c r="BW378" i="219"/>
  <c r="BW377" i="219"/>
  <c r="W389" i="219" s="1"/>
  <c r="X377" i="219"/>
  <c r="BW376" i="219"/>
  <c r="W388" i="219" s="1"/>
  <c r="BT341" i="219"/>
  <c r="BS341" i="219"/>
  <c r="BR340" i="219"/>
  <c r="BQ340" i="219" s="1"/>
  <c r="BW329" i="219"/>
  <c r="BW328" i="219"/>
  <c r="V339" i="219" s="1"/>
  <c r="BW327" i="219"/>
  <c r="BW283" i="219"/>
  <c r="BW282" i="219"/>
  <c r="X282" i="219"/>
  <c r="BW281" i="219"/>
  <c r="N397" i="219" l="1"/>
  <c r="AD397" i="219" s="1"/>
  <c r="P405" i="219"/>
  <c r="AD405" i="219" s="1"/>
  <c r="BT405" i="219" s="1"/>
  <c r="BT406" i="219" s="1"/>
  <c r="P404" i="219"/>
  <c r="AD404" i="219" s="1"/>
  <c r="N396" i="219"/>
  <c r="AD396" i="219" s="1"/>
  <c r="AS67" i="219"/>
  <c r="X68" i="219" s="1"/>
  <c r="X69" i="219" s="1"/>
  <c r="X70" i="219" s="1"/>
  <c r="BW234" i="219"/>
  <c r="BQ405" i="219" l="1"/>
  <c r="M62" i="219"/>
  <c r="AB62" i="219" s="1"/>
  <c r="BT62" i="219" s="1"/>
  <c r="BQ62" i="219" s="1"/>
  <c r="N312" i="219"/>
  <c r="AD312" i="219" s="1"/>
  <c r="BR312" i="219" s="1"/>
  <c r="AF133" i="219"/>
  <c r="X136" i="219" s="1"/>
  <c r="P123" i="219"/>
  <c r="P122" i="219"/>
  <c r="P121" i="219"/>
  <c r="O116" i="219"/>
  <c r="N114" i="219"/>
  <c r="H114" i="219"/>
  <c r="Q113" i="219"/>
  <c r="H115" i="219" s="1"/>
  <c r="BT104" i="219"/>
  <c r="AF100" i="219"/>
  <c r="BS100" i="219" s="1"/>
  <c r="BQ100" i="219" s="1"/>
  <c r="BW96" i="219"/>
  <c r="BW95" i="219"/>
  <c r="BW94" i="219"/>
  <c r="P195" i="219" l="1"/>
  <c r="P290" i="219"/>
  <c r="AI290" i="219" s="1"/>
  <c r="BT290" i="219" s="1"/>
  <c r="P294" i="219"/>
  <c r="AI294" i="219" s="1"/>
  <c r="BT294" i="219" s="1"/>
  <c r="BQ294" i="219" s="1"/>
  <c r="P199" i="219"/>
  <c r="AI199" i="219" s="1"/>
  <c r="BT199" i="219" s="1"/>
  <c r="BQ199" i="219" s="1"/>
  <c r="N218" i="219"/>
  <c r="N313" i="219"/>
  <c r="AD313" i="219" s="1"/>
  <c r="BT313" i="219" s="1"/>
  <c r="BQ312" i="219"/>
  <c r="BR314" i="219"/>
  <c r="P289" i="219"/>
  <c r="AI289" i="219" s="1"/>
  <c r="BR289" i="219" s="1"/>
  <c r="P194" i="219"/>
  <c r="P293" i="219"/>
  <c r="AI293" i="219" s="1"/>
  <c r="BR293" i="219" s="1"/>
  <c r="BQ293" i="219" s="1"/>
  <c r="P198" i="219"/>
  <c r="M154" i="219"/>
  <c r="N217" i="219"/>
  <c r="AF114" i="219"/>
  <c r="N115" i="219" s="1"/>
  <c r="T115" i="219" s="1"/>
  <c r="X134" i="219"/>
  <c r="X135" i="219"/>
  <c r="AJ135" i="219" s="1"/>
  <c r="BR135" i="219" s="1"/>
  <c r="BT314" i="219" l="1"/>
  <c r="BQ313" i="219"/>
  <c r="BT295" i="219"/>
  <c r="BQ290" i="219"/>
  <c r="BQ289" i="219"/>
  <c r="BR295" i="219"/>
  <c r="BR137" i="219"/>
  <c r="BQ135" i="219"/>
  <c r="AQ117" i="219"/>
  <c r="AD116" i="219"/>
  <c r="AJ116" i="219" s="1"/>
  <c r="AF8" i="219"/>
  <c r="AF41" i="219"/>
  <c r="X44" i="219" s="1"/>
  <c r="Z118" i="219" l="1"/>
  <c r="Z117" i="219"/>
  <c r="Z119" i="219"/>
  <c r="BS8" i="219"/>
  <c r="BQ8" i="219" s="1"/>
  <c r="X42" i="219"/>
  <c r="X43" i="219"/>
  <c r="AJ43" i="219" s="1"/>
  <c r="BR43" i="219" s="1"/>
  <c r="L68" i="60"/>
  <c r="L128" i="60"/>
  <c r="L98" i="60"/>
  <c r="BR45" i="219" l="1"/>
  <c r="BQ43" i="219"/>
  <c r="D6" i="219" l="1"/>
  <c r="D98" i="219"/>
  <c r="AF98" i="219" s="1"/>
  <c r="BS98" i="219" s="1"/>
  <c r="BS104" i="219" l="1"/>
  <c r="BQ98" i="219"/>
  <c r="A48" i="260" l="1"/>
  <c r="A93" i="260"/>
  <c r="H53" i="229"/>
  <c r="H51" i="229"/>
  <c r="K49" i="229"/>
  <c r="G49" i="229"/>
  <c r="B47" i="229"/>
  <c r="C156" i="276"/>
  <c r="C134" i="276" s="1"/>
  <c r="K133" i="276" s="1"/>
  <c r="C154" i="276"/>
  <c r="C132" i="276" s="1"/>
  <c r="K132" i="276" s="1"/>
  <c r="M146" i="276"/>
  <c r="K146" i="276"/>
  <c r="I143" i="276"/>
  <c r="P146" i="276" s="1"/>
  <c r="S137" i="276"/>
  <c r="R136" i="276"/>
  <c r="O136" i="276"/>
  <c r="K136" i="276"/>
  <c r="O133" i="276"/>
  <c r="R132" i="276"/>
  <c r="H31" i="229"/>
  <c r="H29" i="229"/>
  <c r="K27" i="229"/>
  <c r="G27" i="229"/>
  <c r="B25" i="229"/>
  <c r="C316" i="276"/>
  <c r="C314" i="276"/>
  <c r="O292" i="276" s="1"/>
  <c r="M306" i="276"/>
  <c r="K306" i="276"/>
  <c r="I303" i="276"/>
  <c r="P306" i="276" s="1"/>
  <c r="S297" i="276"/>
  <c r="R296" i="276"/>
  <c r="O296" i="276"/>
  <c r="K296" i="276"/>
  <c r="R292" i="276"/>
  <c r="C284" i="276"/>
  <c r="C262" i="276" s="1"/>
  <c r="K261" i="276" s="1"/>
  <c r="C282" i="276"/>
  <c r="O260" i="276" s="1"/>
  <c r="M274" i="276"/>
  <c r="K274" i="276"/>
  <c r="I271" i="276"/>
  <c r="P274" i="276" s="1"/>
  <c r="S265" i="276"/>
  <c r="R264" i="276"/>
  <c r="O264" i="276"/>
  <c r="K264" i="276"/>
  <c r="R260" i="276"/>
  <c r="C252" i="276"/>
  <c r="O229" i="276" s="1"/>
  <c r="C250" i="276"/>
  <c r="C228" i="276" s="1"/>
  <c r="K228" i="276" s="1"/>
  <c r="M242" i="276"/>
  <c r="K242" i="276"/>
  <c r="I239" i="276"/>
  <c r="P242" i="276" s="1"/>
  <c r="S233" i="276"/>
  <c r="R232" i="276"/>
  <c r="O232" i="276"/>
  <c r="K232" i="276"/>
  <c r="R228" i="276"/>
  <c r="S60" i="276"/>
  <c r="C60" i="276"/>
  <c r="O37" i="276" s="1"/>
  <c r="S58" i="276"/>
  <c r="C58" i="276"/>
  <c r="C36" i="276" s="1"/>
  <c r="K36" i="276" s="1"/>
  <c r="M50" i="276"/>
  <c r="K50" i="276"/>
  <c r="I47" i="276"/>
  <c r="P50" i="276" s="1"/>
  <c r="S41" i="276"/>
  <c r="R40" i="276"/>
  <c r="O40" i="276"/>
  <c r="K40" i="276"/>
  <c r="R36" i="276"/>
  <c r="C188" i="276"/>
  <c r="C166" i="276" s="1"/>
  <c r="K165" i="276" s="1"/>
  <c r="C186" i="276"/>
  <c r="C164" i="276" s="1"/>
  <c r="K164" i="276" s="1"/>
  <c r="M178" i="276"/>
  <c r="K178" i="276"/>
  <c r="I175" i="276"/>
  <c r="P178" i="276" s="1"/>
  <c r="S169" i="276"/>
  <c r="R168" i="276"/>
  <c r="O168" i="276"/>
  <c r="K168" i="276"/>
  <c r="R164" i="276"/>
  <c r="BW2" i="219"/>
  <c r="BW3" i="219"/>
  <c r="O11" i="219" s="1"/>
  <c r="AQ11" i="219" s="1"/>
  <c r="BR11" i="219" s="1"/>
  <c r="BW4" i="219"/>
  <c r="AF6" i="219"/>
  <c r="BT12" i="219"/>
  <c r="Q21" i="219"/>
  <c r="H23" i="219" s="1"/>
  <c r="H22" i="219"/>
  <c r="N22" i="219"/>
  <c r="O24" i="219"/>
  <c r="P29" i="219"/>
  <c r="P30" i="219"/>
  <c r="P31" i="219"/>
  <c r="BW140" i="219"/>
  <c r="BW141" i="219"/>
  <c r="BW142" i="219"/>
  <c r="AB154" i="219"/>
  <c r="BT154" i="219" s="1"/>
  <c r="BQ154" i="219" s="1"/>
  <c r="AO157" i="219"/>
  <c r="Z159" i="219" s="1"/>
  <c r="N159" i="219"/>
  <c r="T159" i="219"/>
  <c r="AF159" i="219"/>
  <c r="AM159" i="219"/>
  <c r="BW186" i="219"/>
  <c r="X187" i="219"/>
  <c r="BW187" i="219"/>
  <c r="BW188" i="219"/>
  <c r="BS204" i="219"/>
  <c r="BT204" i="219"/>
  <c r="BW232" i="219"/>
  <c r="BW233" i="219"/>
  <c r="AK339" i="219" s="1"/>
  <c r="BR339" i="219" s="1"/>
  <c r="BS246" i="219"/>
  <c r="BT246" i="219"/>
  <c r="CR5" i="289"/>
  <c r="AE91" i="289" s="1"/>
  <c r="BU91" i="289" s="1"/>
  <c r="BU92" i="289" s="1"/>
  <c r="O103" i="289" s="1"/>
  <c r="AX17" i="289"/>
  <c r="BN17" i="289" s="1"/>
  <c r="BN18" i="289" s="1"/>
  <c r="AM20" i="289" s="1"/>
  <c r="AX44" i="289"/>
  <c r="BN44" i="289" s="1"/>
  <c r="BN45" i="289" s="1"/>
  <c r="AM47" i="289" s="1"/>
  <c r="AX69" i="289"/>
  <c r="BN69" i="289" s="1"/>
  <c r="BN70" i="289" s="1"/>
  <c r="AM72" i="289" s="1"/>
  <c r="AX100" i="289"/>
  <c r="BN100" i="289" s="1"/>
  <c r="BN101" i="289" s="1"/>
  <c r="AM103" i="289" s="1"/>
  <c r="AX127" i="289"/>
  <c r="BN127" i="289" s="1"/>
  <c r="BN128" i="289" s="1"/>
  <c r="AM130" i="289" s="1"/>
  <c r="AX153" i="289"/>
  <c r="BN153" i="289"/>
  <c r="BN154" i="289" s="1"/>
  <c r="O156" i="289" s="1"/>
  <c r="AX183" i="289"/>
  <c r="BN183" i="289" s="1"/>
  <c r="BN184" i="289" s="1"/>
  <c r="AM186" i="289" s="1"/>
  <c r="AX210" i="289"/>
  <c r="BN210" i="289" s="1"/>
  <c r="BN211" i="289" s="1"/>
  <c r="AM213" i="289" s="1"/>
  <c r="AX237" i="289"/>
  <c r="BN237" i="289" s="1"/>
  <c r="BN238" i="289" s="1"/>
  <c r="AM240" i="289" s="1"/>
  <c r="AX264" i="289"/>
  <c r="BN264" i="289" s="1"/>
  <c r="BN265" i="289" s="1"/>
  <c r="AM267" i="289" s="1"/>
  <c r="AX291" i="289"/>
  <c r="BN291" i="289" s="1"/>
  <c r="BN292" i="289" s="1"/>
  <c r="AM294" i="289" s="1"/>
  <c r="AX318" i="289"/>
  <c r="BN318" i="289" s="1"/>
  <c r="BN319" i="289" s="1"/>
  <c r="AM321" i="289" s="1"/>
  <c r="AX345" i="289"/>
  <c r="BN345" i="289" s="1"/>
  <c r="BN346" i="289" s="1"/>
  <c r="AM348" i="289" s="1"/>
  <c r="AX372" i="289"/>
  <c r="BN372" i="289" s="1"/>
  <c r="BN373" i="289" s="1"/>
  <c r="AM375" i="289" s="1"/>
  <c r="CB2" i="31"/>
  <c r="CB3" i="31"/>
  <c r="Y36" i="31" s="1"/>
  <c r="CB4" i="31"/>
  <c r="AP5" i="31"/>
  <c r="U6" i="31"/>
  <c r="AG7" i="31" s="1"/>
  <c r="O7" i="31"/>
  <c r="U7" i="31"/>
  <c r="AA7" i="31"/>
  <c r="AN7" i="31"/>
  <c r="AG8" i="31"/>
  <c r="AG9" i="31" s="1"/>
  <c r="AG10" i="31" s="1"/>
  <c r="AI14" i="31"/>
  <c r="AP28" i="31"/>
  <c r="AA30" i="31" s="1"/>
  <c r="O30" i="31"/>
  <c r="U30" i="31"/>
  <c r="AH30" i="31"/>
  <c r="AO30" i="31"/>
  <c r="AG31" i="31"/>
  <c r="AG32" i="31" s="1"/>
  <c r="AG33" i="31" s="1"/>
  <c r="AI36" i="31"/>
  <c r="N40" i="31"/>
  <c r="T40" i="31"/>
  <c r="Z40" i="31"/>
  <c r="AF40" i="31"/>
  <c r="AS40" i="31"/>
  <c r="CB50" i="31"/>
  <c r="CB51" i="31"/>
  <c r="Y52" i="31" s="1"/>
  <c r="AI52" i="31"/>
  <c r="CB52" i="31"/>
  <c r="AI75" i="31"/>
  <c r="AI86" i="31"/>
  <c r="AP97" i="31"/>
  <c r="AA99" i="31" s="1"/>
  <c r="O99" i="31"/>
  <c r="U99" i="31"/>
  <c r="AH99" i="31"/>
  <c r="AO99" i="31"/>
  <c r="AG100" i="31"/>
  <c r="AG101" i="31" s="1"/>
  <c r="AG102" i="31" s="1"/>
  <c r="N43" i="31"/>
  <c r="N306" i="219"/>
  <c r="AD306" i="219" s="1"/>
  <c r="BT306" i="219" s="1"/>
  <c r="N305" i="219"/>
  <c r="AD305" i="219" s="1"/>
  <c r="BR305" i="219" s="1"/>
  <c r="P384" i="219"/>
  <c r="AK7" i="60"/>
  <c r="AK12" i="60" s="1"/>
  <c r="D30" i="60" s="1"/>
  <c r="L25" i="60"/>
  <c r="Q25" i="60" s="1"/>
  <c r="AK38" i="60"/>
  <c r="AK43" i="60" s="1"/>
  <c r="I110" i="60" s="1"/>
  <c r="U110" i="60" s="1"/>
  <c r="L56" i="60"/>
  <c r="Q56" i="60" s="1"/>
  <c r="I82" i="60"/>
  <c r="U82" i="60" s="1"/>
  <c r="I112" i="60"/>
  <c r="U112" i="60" s="1"/>
  <c r="I142" i="60"/>
  <c r="U142" i="60" s="1"/>
  <c r="L158" i="60"/>
  <c r="I172" i="60"/>
  <c r="U172" i="60" s="1"/>
  <c r="R4" i="276"/>
  <c r="K8" i="276"/>
  <c r="O8" i="276"/>
  <c r="R8" i="276"/>
  <c r="S9" i="276"/>
  <c r="I15" i="276"/>
  <c r="P18" i="276" s="1"/>
  <c r="K18" i="276"/>
  <c r="M18" i="276"/>
  <c r="C26" i="276"/>
  <c r="C4" i="276" s="1"/>
  <c r="K4" i="276" s="1"/>
  <c r="S26" i="276"/>
  <c r="C28" i="276"/>
  <c r="O5" i="276" s="1"/>
  <c r="S28" i="276"/>
  <c r="R68" i="276"/>
  <c r="K72" i="276"/>
  <c r="O72" i="276"/>
  <c r="R72" i="276"/>
  <c r="S73" i="276"/>
  <c r="I79" i="276"/>
  <c r="P82" i="276" s="1"/>
  <c r="K82" i="276"/>
  <c r="M82" i="276"/>
  <c r="C90" i="276"/>
  <c r="C68" i="276" s="1"/>
  <c r="K68" i="276" s="1"/>
  <c r="C92" i="276"/>
  <c r="C70" i="276" s="1"/>
  <c r="K69" i="276" s="1"/>
  <c r="R100" i="276"/>
  <c r="K104" i="276"/>
  <c r="O104" i="276"/>
  <c r="R104" i="276"/>
  <c r="S105" i="276"/>
  <c r="I111" i="276"/>
  <c r="C122" i="276"/>
  <c r="C100" i="276" s="1"/>
  <c r="K100" i="276" s="1"/>
  <c r="C124" i="276"/>
  <c r="O101" i="276" s="1"/>
  <c r="R356" i="276"/>
  <c r="K360" i="276"/>
  <c r="O360" i="276"/>
  <c r="R360" i="276"/>
  <c r="S361" i="276"/>
  <c r="I367" i="276"/>
  <c r="P370" i="276" s="1"/>
  <c r="K370" i="276"/>
  <c r="M370" i="276"/>
  <c r="C378" i="276"/>
  <c r="C356" i="276" s="1"/>
  <c r="K356" i="276" s="1"/>
  <c r="S378" i="276"/>
  <c r="C380" i="276"/>
  <c r="O357" i="276" s="1"/>
  <c r="R196" i="276"/>
  <c r="K200" i="276"/>
  <c r="O200" i="276"/>
  <c r="R200" i="276"/>
  <c r="S201" i="276"/>
  <c r="I207" i="276"/>
  <c r="P210" i="276" s="1"/>
  <c r="K210" i="276"/>
  <c r="M210" i="276"/>
  <c r="C218" i="276"/>
  <c r="C196" i="276" s="1"/>
  <c r="K196" i="276" s="1"/>
  <c r="C220" i="276"/>
  <c r="R324" i="276"/>
  <c r="K328" i="276"/>
  <c r="O328" i="276"/>
  <c r="R328" i="276"/>
  <c r="K329" i="276"/>
  <c r="O329" i="276"/>
  <c r="R329" i="276"/>
  <c r="I335" i="276"/>
  <c r="P338" i="276" s="1"/>
  <c r="K338" i="276"/>
  <c r="M338" i="276"/>
  <c r="C346" i="276"/>
  <c r="C324" i="276" s="1"/>
  <c r="K324" i="276" s="1"/>
  <c r="S346" i="276"/>
  <c r="C348" i="276"/>
  <c r="O325" i="276" s="1"/>
  <c r="K398" i="276"/>
  <c r="O398" i="276"/>
  <c r="R398" i="276"/>
  <c r="I401" i="276"/>
  <c r="K484" i="276"/>
  <c r="O484" i="276"/>
  <c r="K492" i="276"/>
  <c r="O492" i="276"/>
  <c r="R492" i="276"/>
  <c r="K494" i="276"/>
  <c r="O494" i="276"/>
  <c r="R494" i="276"/>
  <c r="I497" i="276"/>
  <c r="R484" i="276" s="1"/>
  <c r="K424" i="276"/>
  <c r="O424" i="276"/>
  <c r="R424" i="276"/>
  <c r="S425" i="276"/>
  <c r="I431" i="276"/>
  <c r="C442" i="276"/>
  <c r="C420" i="276" s="1"/>
  <c r="C444" i="276"/>
  <c r="C422" i="276" s="1"/>
  <c r="R452" i="276"/>
  <c r="K456" i="276"/>
  <c r="O456" i="276"/>
  <c r="R456" i="276"/>
  <c r="S457" i="276"/>
  <c r="I463" i="276"/>
  <c r="C474" i="276"/>
  <c r="C476" i="276"/>
  <c r="C454" i="276" s="1"/>
  <c r="K453" i="276" s="1"/>
  <c r="B3" i="229"/>
  <c r="G5" i="229"/>
  <c r="K5" i="229"/>
  <c r="H7" i="229"/>
  <c r="H9" i="229"/>
  <c r="C326" i="276"/>
  <c r="K325" i="276" s="1"/>
  <c r="O4" i="276"/>
  <c r="I87" i="60"/>
  <c r="U87" i="60" s="1"/>
  <c r="I177" i="60"/>
  <c r="I117" i="60"/>
  <c r="U117" i="60" s="1"/>
  <c r="L61" i="60"/>
  <c r="C6" i="276"/>
  <c r="K5" i="276" s="1"/>
  <c r="O101" i="31"/>
  <c r="C292" i="276" l="1"/>
  <c r="K292" i="276" s="1"/>
  <c r="O69" i="276"/>
  <c r="S296" i="276"/>
  <c r="A26" i="260"/>
  <c r="S8" i="276"/>
  <c r="H11" i="229"/>
  <c r="S329" i="276"/>
  <c r="O196" i="276"/>
  <c r="U177" i="60"/>
  <c r="A145" i="260"/>
  <c r="A63" i="260"/>
  <c r="A113" i="260"/>
  <c r="A152" i="260"/>
  <c r="A71" i="260"/>
  <c r="A62" i="260"/>
  <c r="A144" i="260"/>
  <c r="A118" i="260"/>
  <c r="A72" i="260"/>
  <c r="A153" i="260"/>
  <c r="A151" i="260"/>
  <c r="A92" i="260"/>
  <c r="A116" i="260"/>
  <c r="A70" i="260"/>
  <c r="A96" i="260"/>
  <c r="A79" i="260"/>
  <c r="A115" i="260"/>
  <c r="A159" i="260"/>
  <c r="A120" i="260"/>
  <c r="A150" i="260"/>
  <c r="A69" i="260"/>
  <c r="A76" i="260"/>
  <c r="A156" i="260"/>
  <c r="H55" i="229"/>
  <c r="S492" i="276"/>
  <c r="S360" i="276"/>
  <c r="O368" i="276" s="1"/>
  <c r="S368" i="276" s="1"/>
  <c r="O366" i="276" s="1"/>
  <c r="O453" i="276"/>
  <c r="O33" i="31"/>
  <c r="O10" i="31"/>
  <c r="N210" i="219"/>
  <c r="AD210" i="219" s="1"/>
  <c r="BR210" i="219" s="1"/>
  <c r="BR212" i="219" s="1"/>
  <c r="Y14" i="31"/>
  <c r="AO14" i="31" s="1"/>
  <c r="BV14" i="31" s="1"/>
  <c r="BV15" i="31" s="1"/>
  <c r="BU15" i="31" s="1"/>
  <c r="I170" i="60"/>
  <c r="U170" i="60" s="1"/>
  <c r="U173" i="60" s="1"/>
  <c r="D61" i="60"/>
  <c r="I80" i="60"/>
  <c r="U80" i="60" s="1"/>
  <c r="U83" i="60" s="1"/>
  <c r="I140" i="60"/>
  <c r="U140" i="60" s="1"/>
  <c r="U143" i="60" s="1"/>
  <c r="O356" i="276"/>
  <c r="S370" i="276"/>
  <c r="S40" i="276"/>
  <c r="S12" i="276"/>
  <c r="A119" i="260"/>
  <c r="A148" i="260"/>
  <c r="AE334" i="289"/>
  <c r="BU334" i="289" s="1"/>
  <c r="BU335" i="289" s="1"/>
  <c r="O348" i="289" s="1"/>
  <c r="AE6" i="289"/>
  <c r="BU6" i="289" s="1"/>
  <c r="BU7" i="289" s="1"/>
  <c r="O20" i="289" s="1"/>
  <c r="AE199" i="289"/>
  <c r="BU199" i="289" s="1"/>
  <c r="BU200" i="289" s="1"/>
  <c r="O213" i="289" s="1"/>
  <c r="S424" i="276"/>
  <c r="S428" i="276" s="1"/>
  <c r="S72" i="276"/>
  <c r="O80" i="276" s="1"/>
  <c r="S80" i="276" s="1"/>
  <c r="O78" i="276" s="1"/>
  <c r="S306" i="276"/>
  <c r="S168" i="276"/>
  <c r="O176" i="276" s="1"/>
  <c r="S176" i="276" s="1"/>
  <c r="O174" i="276" s="1"/>
  <c r="C260" i="276"/>
  <c r="K260" i="276" s="1"/>
  <c r="O68" i="276"/>
  <c r="S494" i="276"/>
  <c r="S338" i="276"/>
  <c r="S200" i="276"/>
  <c r="I147" i="60"/>
  <c r="U147" i="60" s="1"/>
  <c r="I237" i="60"/>
  <c r="U237" i="60" s="1"/>
  <c r="I207" i="60"/>
  <c r="U207" i="60" s="1"/>
  <c r="I230" i="60"/>
  <c r="U230" i="60" s="1"/>
  <c r="U233" i="60" s="1"/>
  <c r="I200" i="60"/>
  <c r="U200" i="60" s="1"/>
  <c r="U203" i="60" s="1"/>
  <c r="M16" i="60"/>
  <c r="Q16" i="60" s="1"/>
  <c r="Q18" i="60" s="1"/>
  <c r="Q117" i="219"/>
  <c r="AY117" i="219" s="1"/>
  <c r="AE121" i="219" s="1"/>
  <c r="BS121" i="219" s="1"/>
  <c r="N304" i="219"/>
  <c r="AD304" i="219" s="1"/>
  <c r="BS304" i="219" s="1"/>
  <c r="N55" i="229"/>
  <c r="J56" i="229" s="1"/>
  <c r="G64" i="229" s="1"/>
  <c r="C452" i="276"/>
  <c r="K452" i="276" s="1"/>
  <c r="O452" i="276"/>
  <c r="C198" i="276"/>
  <c r="K197" i="276" s="1"/>
  <c r="S198" i="276" s="1"/>
  <c r="M206" i="276" s="1"/>
  <c r="S206" i="276" s="1"/>
  <c r="O197" i="276"/>
  <c r="O293" i="276"/>
  <c r="C294" i="276"/>
  <c r="K293" i="276" s="1"/>
  <c r="S456" i="276"/>
  <c r="S82" i="276"/>
  <c r="O16" i="276"/>
  <c r="S16" i="276" s="1"/>
  <c r="O14" i="276" s="1"/>
  <c r="S328" i="276"/>
  <c r="O336" i="276" s="1"/>
  <c r="S336" i="276" s="1"/>
  <c r="O334" i="276" s="1"/>
  <c r="AU7" i="31"/>
  <c r="Y8" i="31" s="1"/>
  <c r="Y9" i="31" s="1"/>
  <c r="Y10" i="31" s="1"/>
  <c r="AN10" i="31" s="1"/>
  <c r="BX10" i="31" s="1"/>
  <c r="BX11" i="31" s="1"/>
  <c r="BX17" i="31" s="1"/>
  <c r="AE361" i="289"/>
  <c r="BU361" i="289" s="1"/>
  <c r="BU363" i="289" s="1"/>
  <c r="O375" i="289" s="1"/>
  <c r="AE59" i="289"/>
  <c r="BU59" i="289" s="1"/>
  <c r="BU60" i="289" s="1"/>
  <c r="O72" i="289" s="1"/>
  <c r="AE226" i="289"/>
  <c r="BU226" i="289" s="1"/>
  <c r="BU227" i="289" s="1"/>
  <c r="O240" i="289" s="1"/>
  <c r="AE307" i="289"/>
  <c r="BU307" i="289" s="1"/>
  <c r="BU309" i="289" s="1"/>
  <c r="O321" i="289" s="1"/>
  <c r="AE172" i="289"/>
  <c r="BU172" i="289" s="1"/>
  <c r="BU173" i="289" s="1"/>
  <c r="O186" i="289" s="1"/>
  <c r="AE33" i="289"/>
  <c r="BU33" i="289" s="1"/>
  <c r="BU34" i="289" s="1"/>
  <c r="O47" i="289" s="1"/>
  <c r="AE280" i="289"/>
  <c r="BU280" i="289" s="1"/>
  <c r="BU282" i="289" s="1"/>
  <c r="O294" i="289" s="1"/>
  <c r="AE253" i="289"/>
  <c r="BU253" i="289" s="1"/>
  <c r="BU255" i="289" s="1"/>
  <c r="O267" i="289" s="1"/>
  <c r="AE118" i="289"/>
  <c r="BU118" i="289" s="1"/>
  <c r="BU119" i="289" s="1"/>
  <c r="O130" i="289" s="1"/>
  <c r="S264" i="276"/>
  <c r="S268" i="276" s="1"/>
  <c r="S274" i="276"/>
  <c r="H33" i="229"/>
  <c r="O164" i="276"/>
  <c r="O324" i="276"/>
  <c r="S326" i="276" s="1"/>
  <c r="M334" i="276" s="1"/>
  <c r="S334" i="276" s="1"/>
  <c r="S486" i="276"/>
  <c r="S488" i="276" s="1"/>
  <c r="S490" i="276" s="1"/>
  <c r="S398" i="276"/>
  <c r="S178" i="276"/>
  <c r="S146" i="276"/>
  <c r="U113" i="60"/>
  <c r="C230" i="276"/>
  <c r="K229" i="276" s="1"/>
  <c r="O100" i="276"/>
  <c r="N11" i="229"/>
  <c r="J12" i="229" s="1"/>
  <c r="G20" i="229" s="1"/>
  <c r="S104" i="276"/>
  <c r="S108" i="276" s="1"/>
  <c r="O110" i="276" s="1"/>
  <c r="S70" i="276"/>
  <c r="M78" i="276" s="1"/>
  <c r="S232" i="276"/>
  <c r="O240" i="276" s="1"/>
  <c r="S240" i="276" s="1"/>
  <c r="O238" i="276" s="1"/>
  <c r="S242" i="276"/>
  <c r="P36" i="219"/>
  <c r="AJ36" i="219" s="1"/>
  <c r="BS36" i="219" s="1"/>
  <c r="BQ36" i="219" s="1"/>
  <c r="O208" i="276"/>
  <c r="S208" i="276" s="1"/>
  <c r="O206" i="276" s="1"/>
  <c r="S204" i="276"/>
  <c r="S300" i="276"/>
  <c r="O304" i="276"/>
  <c r="S304" i="276" s="1"/>
  <c r="O302" i="276" s="1"/>
  <c r="S210" i="276"/>
  <c r="O261" i="276"/>
  <c r="S262" i="276" s="1"/>
  <c r="M270" i="276" s="1"/>
  <c r="S76" i="276"/>
  <c r="O165" i="276"/>
  <c r="O228" i="276"/>
  <c r="C102" i="276"/>
  <c r="K101" i="276" s="1"/>
  <c r="S102" i="276" s="1"/>
  <c r="M110" i="276" s="1"/>
  <c r="C358" i="276"/>
  <c r="K357" i="276" s="1"/>
  <c r="S358" i="276" s="1"/>
  <c r="M366" i="276" s="1"/>
  <c r="S136" i="276"/>
  <c r="O144" i="276" s="1"/>
  <c r="S144" i="276" s="1"/>
  <c r="O142" i="276" s="1"/>
  <c r="O36" i="276"/>
  <c r="S50" i="276"/>
  <c r="L30" i="60"/>
  <c r="P136" i="219"/>
  <c r="AJ136" i="219" s="1"/>
  <c r="BT136" i="219" s="1"/>
  <c r="P44" i="219"/>
  <c r="P385" i="219"/>
  <c r="AI385" i="219" s="1"/>
  <c r="BT385" i="219" s="1"/>
  <c r="N335" i="219"/>
  <c r="AG335" i="219" s="1"/>
  <c r="BT335" i="219" s="1"/>
  <c r="N240" i="219"/>
  <c r="AG240" i="219" s="1"/>
  <c r="BT240" i="219" s="1"/>
  <c r="BT307" i="219"/>
  <c r="BQ306" i="219"/>
  <c r="Z147" i="219"/>
  <c r="Z55" i="219"/>
  <c r="P321" i="219"/>
  <c r="AD321" i="219" s="1"/>
  <c r="BT321" i="219" s="1"/>
  <c r="Q119" i="219"/>
  <c r="AI119" i="219" s="1"/>
  <c r="AE123" i="219" s="1"/>
  <c r="BT123" i="219" s="1"/>
  <c r="Q27" i="219"/>
  <c r="P130" i="219"/>
  <c r="AJ130" i="219" s="1"/>
  <c r="BT130" i="219" s="1"/>
  <c r="P38" i="219"/>
  <c r="AJ38" i="219" s="1"/>
  <c r="BT38" i="219" s="1"/>
  <c r="BT39" i="219" s="1"/>
  <c r="R147" i="219"/>
  <c r="N70" i="219"/>
  <c r="AF70" i="219" s="1"/>
  <c r="BT70" i="219" s="1"/>
  <c r="R55" i="219"/>
  <c r="AP55" i="219" s="1"/>
  <c r="BT55" i="219" s="1"/>
  <c r="BQ55" i="219" s="1"/>
  <c r="N162" i="219"/>
  <c r="N334" i="219"/>
  <c r="AG334" i="219" s="1"/>
  <c r="BR334" i="219" s="1"/>
  <c r="N239" i="219"/>
  <c r="AG239" i="219" s="1"/>
  <c r="BR239" i="219" s="1"/>
  <c r="BQ305" i="219"/>
  <c r="BR307" i="219"/>
  <c r="P129" i="219"/>
  <c r="AJ129" i="219" s="1"/>
  <c r="BR129" i="219" s="1"/>
  <c r="P37" i="219"/>
  <c r="AJ37" i="219" s="1"/>
  <c r="BR37" i="219" s="1"/>
  <c r="BQ37" i="219" s="1"/>
  <c r="P320" i="219"/>
  <c r="AD320" i="219" s="1"/>
  <c r="BR320" i="219" s="1"/>
  <c r="Q118" i="219"/>
  <c r="AI118" i="219" s="1"/>
  <c r="AE122" i="219" s="1"/>
  <c r="BR122" i="219" s="1"/>
  <c r="Q26" i="219"/>
  <c r="N42" i="31"/>
  <c r="N161" i="219"/>
  <c r="P54" i="219"/>
  <c r="AF54" i="219" s="1"/>
  <c r="BR54" i="219" s="1"/>
  <c r="P146" i="219"/>
  <c r="AF146" i="219" s="1"/>
  <c r="BR146" i="219" s="1"/>
  <c r="BQ146" i="219" s="1"/>
  <c r="N69" i="219"/>
  <c r="AF69" i="219" s="1"/>
  <c r="BR69" i="219" s="1"/>
  <c r="BQ69" i="219" s="1"/>
  <c r="N333" i="219"/>
  <c r="AG333" i="219" s="1"/>
  <c r="BS333" i="219" s="1"/>
  <c r="M47" i="60"/>
  <c r="Q47" i="60" s="1"/>
  <c r="Q49" i="60" s="1"/>
  <c r="Q52" i="60" s="1"/>
  <c r="AJ388" i="219"/>
  <c r="BR388" i="219" s="1"/>
  <c r="BQ388" i="219" s="1"/>
  <c r="W297" i="219"/>
  <c r="AJ297" i="219" s="1"/>
  <c r="BR297" i="219" s="1"/>
  <c r="AJ389" i="219"/>
  <c r="BR389" i="219" s="1"/>
  <c r="BQ389" i="219" s="1"/>
  <c r="W298" i="219"/>
  <c r="AJ298" i="219" s="1"/>
  <c r="BR298" i="219" s="1"/>
  <c r="BQ298" i="219" s="1"/>
  <c r="AV30" i="31"/>
  <c r="Y31" i="31" s="1"/>
  <c r="Y32" i="31" s="1"/>
  <c r="Y33" i="31" s="1"/>
  <c r="AV99" i="31"/>
  <c r="Y100" i="31" s="1"/>
  <c r="Y101" i="31" s="1"/>
  <c r="Y102" i="31" s="1"/>
  <c r="AY40" i="31"/>
  <c r="X41" i="31" s="1"/>
  <c r="X42" i="31" s="1"/>
  <c r="X43" i="31" s="1"/>
  <c r="AF43" i="31" s="1"/>
  <c r="BX43" i="31" s="1"/>
  <c r="BX44" i="31" s="1"/>
  <c r="N151" i="219"/>
  <c r="AL151" i="219" s="1"/>
  <c r="BR151" i="219" s="1"/>
  <c r="AL59" i="219"/>
  <c r="BR59" i="219" s="1"/>
  <c r="BR404" i="219"/>
  <c r="AI384" i="219"/>
  <c r="BR384" i="219" s="1"/>
  <c r="BQ339" i="219"/>
  <c r="BR341" i="219"/>
  <c r="W202" i="219"/>
  <c r="AJ202" i="219" s="1"/>
  <c r="BR202" i="219" s="1"/>
  <c r="W203" i="219"/>
  <c r="AJ203" i="219" s="1"/>
  <c r="BR203" i="219" s="1"/>
  <c r="BQ203" i="219" s="1"/>
  <c r="BR245" i="219"/>
  <c r="BQ245" i="219" s="1"/>
  <c r="V244" i="219"/>
  <c r="AK244" i="219" s="1"/>
  <c r="BR244" i="219" s="1"/>
  <c r="BQ244" i="219" s="1"/>
  <c r="P226" i="219"/>
  <c r="AD226" i="219" s="1"/>
  <c r="BT226" i="219" s="1"/>
  <c r="P225" i="219"/>
  <c r="AD225" i="219" s="1"/>
  <c r="BR225" i="219" s="1"/>
  <c r="AI198" i="219"/>
  <c r="BR198" i="219" s="1"/>
  <c r="BQ198" i="219" s="1"/>
  <c r="AD218" i="219"/>
  <c r="BT218" i="219" s="1"/>
  <c r="AD217" i="219"/>
  <c r="BR217" i="219" s="1"/>
  <c r="AI194" i="219"/>
  <c r="BR194" i="219" s="1"/>
  <c r="O103" i="219"/>
  <c r="AQ103" i="219" s="1"/>
  <c r="BR103" i="219" s="1"/>
  <c r="BQ103" i="219" s="1"/>
  <c r="O10" i="219"/>
  <c r="AQ10" i="219" s="1"/>
  <c r="BR10" i="219" s="1"/>
  <c r="BQ10" i="219" s="1"/>
  <c r="O102" i="219"/>
  <c r="AQ102" i="219" s="1"/>
  <c r="BR102" i="219" s="1"/>
  <c r="N33" i="229"/>
  <c r="J34" i="229" s="1"/>
  <c r="G42" i="229" s="1"/>
  <c r="S6" i="276"/>
  <c r="S172" i="276"/>
  <c r="S18" i="276"/>
  <c r="AS159" i="219"/>
  <c r="AF22" i="219"/>
  <c r="N23" i="219" s="1"/>
  <c r="T23" i="219" s="1"/>
  <c r="BS6" i="219"/>
  <c r="BQ6" i="219" s="1"/>
  <c r="O102" i="31"/>
  <c r="N211" i="219"/>
  <c r="BQ11" i="219"/>
  <c r="Y75" i="31"/>
  <c r="AO75" i="31" s="1"/>
  <c r="BV75" i="31" s="1"/>
  <c r="CR10" i="289"/>
  <c r="AE313" i="289" s="1"/>
  <c r="AT313" i="289" s="1"/>
  <c r="N41" i="31"/>
  <c r="O31" i="31"/>
  <c r="CR11" i="289"/>
  <c r="AE259" i="289" s="1"/>
  <c r="AT259" i="289" s="1"/>
  <c r="AT260" i="289" s="1"/>
  <c r="AT261" i="289" s="1"/>
  <c r="AA267" i="289" s="1"/>
  <c r="O32" i="31"/>
  <c r="O9" i="31"/>
  <c r="O100" i="31"/>
  <c r="AO52" i="31"/>
  <c r="BV52" i="31" s="1"/>
  <c r="C38" i="276"/>
  <c r="K37" i="276" s="1"/>
  <c r="S38" i="276" s="1"/>
  <c r="AO36" i="31"/>
  <c r="BV36" i="31" s="1"/>
  <c r="BU36" i="31" s="1"/>
  <c r="O132" i="276"/>
  <c r="S134" i="276" s="1"/>
  <c r="Y86" i="31"/>
  <c r="AO86" i="31" s="1"/>
  <c r="BV86" i="31" s="1"/>
  <c r="S62" i="276"/>
  <c r="S30" i="276"/>
  <c r="AN33" i="31" l="1"/>
  <c r="BX33" i="31" s="1"/>
  <c r="BU33" i="31" s="1"/>
  <c r="AN9" i="31"/>
  <c r="BV9" i="31" s="1"/>
  <c r="S366" i="276"/>
  <c r="AN32" i="31"/>
  <c r="BV32" i="31" s="1"/>
  <c r="BV34" i="31" s="1"/>
  <c r="S364" i="276"/>
  <c r="O272" i="276"/>
  <c r="S272" i="276" s="1"/>
  <c r="O270" i="276" s="1"/>
  <c r="S230" i="276"/>
  <c r="M238" i="276" s="1"/>
  <c r="S238" i="276" s="1"/>
  <c r="AY267" i="289"/>
  <c r="BU14" i="31"/>
  <c r="S140" i="276"/>
  <c r="S270" i="276"/>
  <c r="S236" i="276"/>
  <c r="AN31" i="31"/>
  <c r="BW31" i="31" s="1"/>
  <c r="BU31" i="31" s="1"/>
  <c r="S294" i="276"/>
  <c r="M302" i="276" s="1"/>
  <c r="S302" i="276" s="1"/>
  <c r="AN102" i="31"/>
  <c r="BX102" i="31" s="1"/>
  <c r="BU102" i="31" s="1"/>
  <c r="S110" i="276"/>
  <c r="S44" i="276"/>
  <c r="O48" i="276"/>
  <c r="S48" i="276" s="1"/>
  <c r="O46" i="276" s="1"/>
  <c r="S166" i="276"/>
  <c r="M174" i="276" s="1"/>
  <c r="S174" i="276" s="1"/>
  <c r="S454" i="276"/>
  <c r="M462" i="276" s="1"/>
  <c r="S78" i="276"/>
  <c r="I204" i="60"/>
  <c r="U204" i="60" s="1"/>
  <c r="I234" i="60"/>
  <c r="U234" i="60" s="1"/>
  <c r="Q25" i="219"/>
  <c r="Q21" i="60"/>
  <c r="P319" i="219"/>
  <c r="AD319" i="219" s="1"/>
  <c r="BS319" i="219" s="1"/>
  <c r="BQ319" i="219" s="1"/>
  <c r="P224" i="219"/>
  <c r="AD224" i="219" s="1"/>
  <c r="BS224" i="219" s="1"/>
  <c r="BQ224" i="219" s="1"/>
  <c r="P128" i="219"/>
  <c r="AJ128" i="219" s="1"/>
  <c r="BS128" i="219" s="1"/>
  <c r="BQ128" i="219" s="1"/>
  <c r="BU10" i="31"/>
  <c r="BR39" i="219"/>
  <c r="AP147" i="219"/>
  <c r="BT147" i="219" s="1"/>
  <c r="BT148" i="219" s="1"/>
  <c r="BU43" i="31"/>
  <c r="AN100" i="31"/>
  <c r="BW100" i="31" s="1"/>
  <c r="BU100" i="31" s="1"/>
  <c r="BR246" i="219"/>
  <c r="BQ246" i="219" s="1"/>
  <c r="AF42" i="31"/>
  <c r="BV42" i="31" s="1"/>
  <c r="S332" i="276"/>
  <c r="S460" i="276"/>
  <c r="O464" i="276"/>
  <c r="S464" i="276" s="1"/>
  <c r="O462" i="276" s="1"/>
  <c r="S462" i="276" s="1"/>
  <c r="N238" i="219"/>
  <c r="AG238" i="219" s="1"/>
  <c r="BS238" i="219" s="1"/>
  <c r="BQ385" i="219"/>
  <c r="BT386" i="219"/>
  <c r="BQ136" i="219"/>
  <c r="BT137" i="219"/>
  <c r="BT131" i="219"/>
  <c r="BQ130" i="219"/>
  <c r="BT322" i="219"/>
  <c r="BT325" i="219" s="1"/>
  <c r="BT281" i="219" s="1"/>
  <c r="BQ321" i="219"/>
  <c r="BR131" i="219"/>
  <c r="BQ129" i="219"/>
  <c r="BQ320" i="219"/>
  <c r="BR322" i="219"/>
  <c r="AE205" i="289"/>
  <c r="AT205" i="289" s="1"/>
  <c r="AT206" i="289" s="1"/>
  <c r="AE178" i="289"/>
  <c r="AT178" i="289" s="1"/>
  <c r="AT179" i="289" s="1"/>
  <c r="AT180" i="289" s="1"/>
  <c r="AA186" i="289" s="1"/>
  <c r="AY186" i="289" s="1"/>
  <c r="O8" i="31"/>
  <c r="AN8" i="31" s="1"/>
  <c r="BW8" i="31" s="1"/>
  <c r="BU8" i="31" s="1"/>
  <c r="BW34" i="31"/>
  <c r="AE12" i="289"/>
  <c r="AT12" i="289" s="1"/>
  <c r="AT13" i="289" s="1"/>
  <c r="AT14" i="289" s="1"/>
  <c r="AA20" i="289" s="1"/>
  <c r="AY20" i="289" s="1"/>
  <c r="AE286" i="289"/>
  <c r="AT286" i="289" s="1"/>
  <c r="AT287" i="289" s="1"/>
  <c r="AT288" i="289" s="1"/>
  <c r="AA294" i="289" s="1"/>
  <c r="AY294" i="289" s="1"/>
  <c r="P292" i="219"/>
  <c r="AI292" i="219" s="1"/>
  <c r="BS292" i="219" s="1"/>
  <c r="BQ292" i="219" s="1"/>
  <c r="P197" i="219"/>
  <c r="AI197" i="219" s="1"/>
  <c r="BS197" i="219" s="1"/>
  <c r="BQ197" i="219" s="1"/>
  <c r="N395" i="219"/>
  <c r="AD395" i="219" s="1"/>
  <c r="BS395" i="219" s="1"/>
  <c r="BS307" i="219"/>
  <c r="BQ307" i="219" s="1"/>
  <c r="BQ304" i="219"/>
  <c r="P145" i="219"/>
  <c r="AF145" i="219" s="1"/>
  <c r="BS145" i="219" s="1"/>
  <c r="BS148" i="219" s="1"/>
  <c r="N160" i="219"/>
  <c r="N68" i="219"/>
  <c r="AF68" i="219" s="1"/>
  <c r="BS68" i="219" s="1"/>
  <c r="P53" i="219"/>
  <c r="AF53" i="219" s="1"/>
  <c r="BS53" i="219" s="1"/>
  <c r="P193" i="219"/>
  <c r="AI193" i="219" s="1"/>
  <c r="BS193" i="219" s="1"/>
  <c r="P288" i="219"/>
  <c r="AI288" i="219" s="1"/>
  <c r="BS288" i="219" s="1"/>
  <c r="N311" i="219"/>
  <c r="AD311" i="219" s="1"/>
  <c r="BS311" i="219" s="1"/>
  <c r="N216" i="219"/>
  <c r="P403" i="219"/>
  <c r="AD403" i="219" s="1"/>
  <c r="BS403" i="219" s="1"/>
  <c r="BQ403" i="219" s="1"/>
  <c r="BR390" i="219"/>
  <c r="BQ390" i="219" s="1"/>
  <c r="BS12" i="219"/>
  <c r="X160" i="219"/>
  <c r="BQ297" i="219"/>
  <c r="BR299" i="219"/>
  <c r="AN101" i="31"/>
  <c r="BV101" i="31" s="1"/>
  <c r="BT56" i="219"/>
  <c r="BQ54" i="219"/>
  <c r="BR56" i="219"/>
  <c r="BT336" i="219"/>
  <c r="BT342" i="219" s="1"/>
  <c r="BT327" i="219" s="1"/>
  <c r="BQ335" i="219"/>
  <c r="BQ70" i="219"/>
  <c r="BT71" i="219"/>
  <c r="BQ151" i="219"/>
  <c r="BQ59" i="219"/>
  <c r="BR71" i="219"/>
  <c r="BT397" i="219"/>
  <c r="BR396" i="219"/>
  <c r="BQ334" i="219"/>
  <c r="BR336" i="219"/>
  <c r="BR342" i="219" s="1"/>
  <c r="BR327" i="219" s="1"/>
  <c r="BQ384" i="219"/>
  <c r="BR386" i="219"/>
  <c r="BQ404" i="219"/>
  <c r="BR406" i="219"/>
  <c r="BS336" i="219"/>
  <c r="BS342" i="219" s="1"/>
  <c r="BS327" i="219" s="1"/>
  <c r="BQ333" i="219"/>
  <c r="BQ38" i="219"/>
  <c r="BQ341" i="219"/>
  <c r="BT124" i="219"/>
  <c r="BQ123" i="219"/>
  <c r="BT227" i="219"/>
  <c r="BQ226" i="219"/>
  <c r="BR227" i="219"/>
  <c r="BQ225" i="219"/>
  <c r="BQ122" i="219"/>
  <c r="BR124" i="219"/>
  <c r="BQ121" i="219"/>
  <c r="BS124" i="219"/>
  <c r="BT219" i="219"/>
  <c r="BQ218" i="219"/>
  <c r="BR219" i="219"/>
  <c r="BQ217" i="219"/>
  <c r="BQ210" i="219"/>
  <c r="BR12" i="219"/>
  <c r="AD211" i="219"/>
  <c r="BT211" i="219" s="1"/>
  <c r="BT212" i="219" s="1"/>
  <c r="BQ194" i="219"/>
  <c r="AI195" i="219"/>
  <c r="BT195" i="219" s="1"/>
  <c r="BR148" i="219"/>
  <c r="BR104" i="219"/>
  <c r="BQ102" i="219"/>
  <c r="M14" i="276"/>
  <c r="S14" i="276" s="1"/>
  <c r="AD24" i="219"/>
  <c r="AJ24" i="219" s="1"/>
  <c r="AQ25" i="219"/>
  <c r="AJ44" i="219"/>
  <c r="BT44" i="219" s="1"/>
  <c r="BV77" i="31"/>
  <c r="BU77" i="31" s="1"/>
  <c r="BU75" i="31"/>
  <c r="AF41" i="31"/>
  <c r="BW41" i="31" s="1"/>
  <c r="AE95" i="289"/>
  <c r="AT95" i="289" s="1"/>
  <c r="AT96" i="289" s="1"/>
  <c r="AT97" i="289" s="1"/>
  <c r="AA103" i="289" s="1"/>
  <c r="AY103" i="289" s="1"/>
  <c r="AE64" i="289"/>
  <c r="AT64" i="289" s="1"/>
  <c r="AE122" i="289"/>
  <c r="AT122" i="289" s="1"/>
  <c r="AT123" i="289" s="1"/>
  <c r="AT124" i="289" s="1"/>
  <c r="AA130" i="289" s="1"/>
  <c r="AY130" i="289" s="1"/>
  <c r="AE340" i="289"/>
  <c r="AT340" i="289" s="1"/>
  <c r="AE39" i="289"/>
  <c r="AT39" i="289" s="1"/>
  <c r="AT40" i="289" s="1"/>
  <c r="AT41" i="289" s="1"/>
  <c r="AA47" i="289" s="1"/>
  <c r="AY47" i="289" s="1"/>
  <c r="AE367" i="289"/>
  <c r="AT367" i="289" s="1"/>
  <c r="AT368" i="289" s="1"/>
  <c r="AT369" i="289" s="1"/>
  <c r="AA375" i="289" s="1"/>
  <c r="AY375" i="289" s="1"/>
  <c r="AE232" i="289"/>
  <c r="AT232" i="289" s="1"/>
  <c r="BS39" i="219"/>
  <c r="BU9" i="31"/>
  <c r="BV11" i="31"/>
  <c r="BV17" i="31" s="1"/>
  <c r="N209" i="219"/>
  <c r="M142" i="276"/>
  <c r="S142" i="276" s="1"/>
  <c r="BQ202" i="219"/>
  <c r="BR204" i="219"/>
  <c r="BQ204" i="219" s="1"/>
  <c r="BU52" i="31"/>
  <c r="BV54" i="31"/>
  <c r="M46" i="276"/>
  <c r="I174" i="60"/>
  <c r="U174" i="60" s="1"/>
  <c r="U181" i="60" s="1"/>
  <c r="I144" i="60"/>
  <c r="U144" i="60" s="1"/>
  <c r="I84" i="60"/>
  <c r="U84" i="60" s="1"/>
  <c r="I114" i="60"/>
  <c r="U114" i="60" s="1"/>
  <c r="H61" i="60"/>
  <c r="Q61" i="60" s="1"/>
  <c r="BV88" i="31"/>
  <c r="BU86" i="31"/>
  <c r="BX2" i="31"/>
  <c r="AT314" i="289"/>
  <c r="AT315" i="289" s="1"/>
  <c r="AA321" i="289" s="1"/>
  <c r="AY321" i="289" s="1"/>
  <c r="BX34" i="31" l="1"/>
  <c r="BX48" i="31" s="1"/>
  <c r="BU32" i="31"/>
  <c r="BX103" i="31"/>
  <c r="BX109" i="31" s="1"/>
  <c r="BX94" i="31" s="1"/>
  <c r="BU34" i="31"/>
  <c r="S46" i="276"/>
  <c r="BT138" i="219"/>
  <c r="BT94" i="219" s="1"/>
  <c r="BW103" i="31"/>
  <c r="BW109" i="31" s="1"/>
  <c r="BW94" i="31" s="1"/>
  <c r="BQ39" i="219"/>
  <c r="BR73" i="219"/>
  <c r="BR48" i="219" s="1"/>
  <c r="U241" i="60"/>
  <c r="U121" i="60"/>
  <c r="U211" i="60"/>
  <c r="U151" i="60"/>
  <c r="H30" i="60"/>
  <c r="Q30" i="60" s="1"/>
  <c r="BS322" i="219"/>
  <c r="BQ322" i="219" s="1"/>
  <c r="BS131" i="219"/>
  <c r="BQ131" i="219" s="1"/>
  <c r="BS227" i="219"/>
  <c r="BQ227" i="219" s="1"/>
  <c r="BW11" i="31"/>
  <c r="BW17" i="31" s="1"/>
  <c r="BW2" i="31" s="1"/>
  <c r="BS406" i="219"/>
  <c r="BQ406" i="219" s="1"/>
  <c r="BQ145" i="219"/>
  <c r="BQ147" i="219"/>
  <c r="BU42" i="31"/>
  <c r="BV44" i="31"/>
  <c r="BV48" i="31" s="1"/>
  <c r="P383" i="219"/>
  <c r="AI383" i="219" s="1"/>
  <c r="BS383" i="219" s="1"/>
  <c r="BQ383" i="219" s="1"/>
  <c r="AT207" i="289"/>
  <c r="AA213" i="289" s="1"/>
  <c r="AY213" i="289" s="1"/>
  <c r="P134" i="219"/>
  <c r="AJ134" i="219" s="1"/>
  <c r="BS134" i="219" s="1"/>
  <c r="P42" i="219"/>
  <c r="AJ42" i="219" s="1"/>
  <c r="BS42" i="219" s="1"/>
  <c r="BQ42" i="219" s="1"/>
  <c r="BS314" i="219"/>
  <c r="BQ314" i="219" s="1"/>
  <c r="BQ311" i="219"/>
  <c r="BS295" i="219"/>
  <c r="BQ288" i="219"/>
  <c r="BQ12" i="219"/>
  <c r="BT73" i="219"/>
  <c r="BT48" i="219" s="1"/>
  <c r="BQ299" i="219"/>
  <c r="BR325" i="219"/>
  <c r="X161" i="219"/>
  <c r="AF160" i="219"/>
  <c r="BS160" i="219" s="1"/>
  <c r="BS163" i="219" s="1"/>
  <c r="BS165" i="219" s="1"/>
  <c r="BS140" i="219" s="1"/>
  <c r="BV103" i="31"/>
  <c r="BU101" i="31"/>
  <c r="BS56" i="219"/>
  <c r="BQ56" i="219" s="1"/>
  <c r="BQ53" i="219"/>
  <c r="BS71" i="219"/>
  <c r="BQ68" i="219"/>
  <c r="BQ71" i="219" s="1"/>
  <c r="BQ148" i="219"/>
  <c r="BS398" i="219"/>
  <c r="BQ395" i="219"/>
  <c r="BQ397" i="219"/>
  <c r="BT398" i="219"/>
  <c r="BQ396" i="219"/>
  <c r="BR398" i="219"/>
  <c r="BR420" i="219" s="1"/>
  <c r="BQ336" i="219"/>
  <c r="BQ342" i="219" s="1"/>
  <c r="BQ327" i="219" s="1"/>
  <c r="BQ124" i="219"/>
  <c r="AD216" i="219"/>
  <c r="BS216" i="219" s="1"/>
  <c r="BQ211" i="219"/>
  <c r="AD209" i="219"/>
  <c r="BS209" i="219" s="1"/>
  <c r="BS212" i="219" s="1"/>
  <c r="BQ212" i="219" s="1"/>
  <c r="BQ193" i="219"/>
  <c r="BQ195" i="219"/>
  <c r="BS241" i="219"/>
  <c r="BQ238" i="219"/>
  <c r="BR138" i="219"/>
  <c r="BR94" i="219" s="1"/>
  <c r="BQ104" i="219"/>
  <c r="Z25" i="219"/>
  <c r="AY25" i="219" s="1"/>
  <c r="AE29" i="219" s="1"/>
  <c r="BS29" i="219" s="1"/>
  <c r="Z26" i="219"/>
  <c r="AI26" i="219" s="1"/>
  <c r="AE30" i="219" s="1"/>
  <c r="BR30" i="219" s="1"/>
  <c r="Z27" i="219"/>
  <c r="AI27" i="219" s="1"/>
  <c r="AE31" i="219" s="1"/>
  <c r="BT31" i="219" s="1"/>
  <c r="BT45" i="219"/>
  <c r="BQ44" i="219"/>
  <c r="BW44" i="31"/>
  <c r="BW48" i="31" s="1"/>
  <c r="BU41" i="31"/>
  <c r="AT65" i="289"/>
  <c r="AT66" i="289" s="1"/>
  <c r="AA72" i="289" s="1"/>
  <c r="AY72" i="289" s="1"/>
  <c r="AT233" i="289"/>
  <c r="AT234" i="289" s="1"/>
  <c r="AA240" i="289" s="1"/>
  <c r="AY240" i="289" s="1"/>
  <c r="AT341" i="289"/>
  <c r="AT342" i="289" s="1"/>
  <c r="AA348" i="289" s="1"/>
  <c r="AY348" i="289" s="1"/>
  <c r="BV2" i="31"/>
  <c r="BU54" i="31"/>
  <c r="BU65" i="31" s="1"/>
  <c r="BV65" i="31"/>
  <c r="BX26" i="31"/>
  <c r="BU88" i="31"/>
  <c r="BU91" i="31" s="1"/>
  <c r="BV91" i="31"/>
  <c r="U91" i="60"/>
  <c r="BU44" i="31" l="1"/>
  <c r="BU48" i="31" s="1"/>
  <c r="BU26" i="31" s="1"/>
  <c r="BU11" i="31"/>
  <c r="BU17" i="31" s="1"/>
  <c r="BU2" i="31" s="1"/>
  <c r="BS73" i="219"/>
  <c r="BS48" i="219" s="1"/>
  <c r="BV26" i="31"/>
  <c r="BS386" i="219"/>
  <c r="BQ386" i="219" s="1"/>
  <c r="BS45" i="219"/>
  <c r="BQ45" i="219" s="1"/>
  <c r="BS137" i="219"/>
  <c r="BQ134" i="219"/>
  <c r="BQ295" i="219"/>
  <c r="BS325" i="219"/>
  <c r="BS281" i="219" s="1"/>
  <c r="BQ73" i="219"/>
  <c r="BQ48" i="219" s="1"/>
  <c r="X162" i="219"/>
  <c r="AF162" i="219" s="1"/>
  <c r="BT162" i="219" s="1"/>
  <c r="AF161" i="219"/>
  <c r="BR161" i="219" s="1"/>
  <c r="BQ160" i="219"/>
  <c r="BU103" i="31"/>
  <c r="BU109" i="31" s="1"/>
  <c r="BU94" i="31" s="1"/>
  <c r="BV109" i="31"/>
  <c r="BV94" i="31" s="1"/>
  <c r="BT420" i="219"/>
  <c r="BT376" i="219" s="1"/>
  <c r="BQ398" i="219"/>
  <c r="BQ138" i="219"/>
  <c r="BQ94" i="219" s="1"/>
  <c r="BS247" i="219"/>
  <c r="BS232" i="219" s="1"/>
  <c r="BR281" i="219"/>
  <c r="BS219" i="219"/>
  <c r="BQ219" i="219" s="1"/>
  <c r="BQ216" i="219"/>
  <c r="BQ209" i="219"/>
  <c r="BR241" i="219"/>
  <c r="BR247" i="219" s="1"/>
  <c r="BQ239" i="219"/>
  <c r="BR32" i="219"/>
  <c r="BQ30" i="219"/>
  <c r="BQ240" i="219"/>
  <c r="BT241" i="219"/>
  <c r="BT32" i="219"/>
  <c r="BT46" i="219" s="1"/>
  <c r="BT2" i="219" s="1"/>
  <c r="BQ31" i="219"/>
  <c r="BS32" i="219"/>
  <c r="BQ29" i="219"/>
  <c r="BW26" i="31"/>
  <c r="E179" i="260" l="1"/>
  <c r="BS420" i="219"/>
  <c r="BS376" i="219" s="1"/>
  <c r="BS46" i="219"/>
  <c r="BS2" i="219" s="1"/>
  <c r="BQ137" i="219"/>
  <c r="BS138" i="219"/>
  <c r="BS94" i="219" s="1"/>
  <c r="BQ325" i="219"/>
  <c r="BQ281" i="219" s="1"/>
  <c r="BT163" i="219"/>
  <c r="BT165" i="219" s="1"/>
  <c r="BT140" i="219" s="1"/>
  <c r="BQ162" i="219"/>
  <c r="BQ161" i="219"/>
  <c r="BR163" i="219"/>
  <c r="BR165" i="219" s="1"/>
  <c r="BR140" i="219" s="1"/>
  <c r="BR376" i="219"/>
  <c r="BT247" i="219"/>
  <c r="BT232" i="219" s="1"/>
  <c r="BR46" i="219"/>
  <c r="BR2" i="219" s="1"/>
  <c r="BQ32" i="219"/>
  <c r="BQ46" i="219" s="1"/>
  <c r="BQ2" i="219" s="1"/>
  <c r="BR232" i="219"/>
  <c r="BQ241" i="219"/>
  <c r="BQ420" i="219" l="1"/>
  <c r="BQ376" i="219" s="1"/>
  <c r="BQ163" i="219"/>
  <c r="BQ165" i="219" s="1"/>
  <c r="BQ140" i="219" s="1"/>
  <c r="BQ247" i="219"/>
  <c r="BQ232" i="219" s="1"/>
  <c r="BS200" i="219" l="1"/>
  <c r="BT200" i="219"/>
  <c r="BR200" i="219"/>
  <c r="BR230" i="219" l="1"/>
  <c r="BR186" i="219" s="1"/>
  <c r="BS230" i="219"/>
  <c r="BS186" i="219" s="1"/>
  <c r="BT230" i="219"/>
  <c r="BT186" i="219" s="1"/>
  <c r="BQ200" i="219"/>
  <c r="BQ230" i="219" l="1"/>
  <c r="BQ186" i="219" s="1"/>
  <c r="M183" i="260" l="1"/>
  <c r="L20" i="284" l="1"/>
  <c r="D20" i="284" s="1"/>
  <c r="L19" i="284" l="1"/>
  <c r="D19" i="284" s="1"/>
  <c r="L18" i="284" l="1"/>
  <c r="D18" i="284" s="1"/>
</calcChain>
</file>

<file path=xl/sharedStrings.xml><?xml version="1.0" encoding="utf-8"?>
<sst xmlns="http://schemas.openxmlformats.org/spreadsheetml/2006/main" count="3209" uniqueCount="665">
  <si>
    <t>L</t>
    <phoneticPr fontId="49" type="noConversion"/>
  </si>
  <si>
    <t>잡    유</t>
    <phoneticPr fontId="49" type="noConversion"/>
  </si>
  <si>
    <t>경유(주연료)</t>
    <phoneticPr fontId="49" type="noConversion"/>
  </si>
  <si>
    <t>다.</t>
    <phoneticPr fontId="49" type="noConversion"/>
  </si>
  <si>
    <t>경    비</t>
    <phoneticPr fontId="49" type="noConversion"/>
  </si>
  <si>
    <t>라.</t>
    <phoneticPr fontId="49" type="noConversion"/>
  </si>
  <si>
    <t>합    계</t>
    <phoneticPr fontId="49" type="noConversion"/>
  </si>
  <si>
    <t>1.</t>
    <phoneticPr fontId="49" type="noConversion"/>
  </si>
  <si>
    <t>T</t>
    <phoneticPr fontId="49" type="noConversion"/>
  </si>
  <si>
    <t>Tc</t>
    <phoneticPr fontId="49" type="noConversion"/>
  </si>
  <si>
    <t>(분)</t>
    <phoneticPr fontId="49" type="noConversion"/>
  </si>
  <si>
    <t>F</t>
    <phoneticPr fontId="49" type="noConversion"/>
  </si>
  <si>
    <t>단,</t>
    <phoneticPr fontId="49" type="noConversion"/>
  </si>
  <si>
    <t>작업계수 적용 산정후 1본당 작업소요 시간 (분)</t>
    <phoneticPr fontId="49" type="noConversion"/>
  </si>
  <si>
    <t>1 본당 F = 1 에서의 작업소요 시간 (분)</t>
    <phoneticPr fontId="49" type="noConversion"/>
  </si>
  <si>
    <t>1. 인력</t>
    <phoneticPr fontId="2" type="noConversion"/>
  </si>
  <si>
    <t>*되메우기</t>
    <phoneticPr fontId="2" type="noConversion"/>
  </si>
  <si>
    <t>( 인력 되메우기는 인력터파기에 있어서 0.1인 별도 가산)</t>
    <phoneticPr fontId="2" type="noConversion"/>
  </si>
  <si>
    <t>*다지기</t>
    <phoneticPr fontId="2" type="noConversion"/>
  </si>
  <si>
    <t>(토3-2)</t>
    <phoneticPr fontId="2" type="noConversion"/>
  </si>
  <si>
    <t>작업계수 (0.9)</t>
    <phoneticPr fontId="49" type="noConversion"/>
  </si>
  <si>
    <t>2.</t>
    <phoneticPr fontId="49" type="noConversion"/>
  </si>
  <si>
    <t>본당 설치비 산정</t>
    <phoneticPr fontId="49" type="noConversion"/>
  </si>
  <si>
    <t>가. 노 무 비 :</t>
    <phoneticPr fontId="49" type="noConversion"/>
  </si>
  <si>
    <t>[원/hr]</t>
    <phoneticPr fontId="49" type="noConversion"/>
  </si>
  <si>
    <t>[원/본]</t>
    <phoneticPr fontId="49" type="noConversion"/>
  </si>
  <si>
    <t>나. 재 료 비 :</t>
    <phoneticPr fontId="49" type="noConversion"/>
  </si>
  <si>
    <t>다. 경    비 :</t>
    <phoneticPr fontId="49" type="noConversion"/>
  </si>
  <si>
    <t>개소</t>
    <phoneticPr fontId="2" type="noConversion"/>
  </si>
  <si>
    <t>비고</t>
    <phoneticPr fontId="2" type="noConversion"/>
  </si>
  <si>
    <t>m</t>
    <phoneticPr fontId="2" type="noConversion"/>
  </si>
  <si>
    <t>EA</t>
    <phoneticPr fontId="2" type="noConversion"/>
  </si>
  <si>
    <t>기초산출#1</t>
    <phoneticPr fontId="49" type="noConversion"/>
  </si>
  <si>
    <t>수</t>
    <phoneticPr fontId="2" type="noConversion"/>
  </si>
  <si>
    <t xml:space="preserve">량  </t>
    <phoneticPr fontId="2" type="noConversion"/>
  </si>
  <si>
    <t>산</t>
    <phoneticPr fontId="2" type="noConversion"/>
  </si>
  <si>
    <t>출</t>
    <phoneticPr fontId="2" type="noConversion"/>
  </si>
  <si>
    <t>서</t>
    <phoneticPr fontId="2" type="noConversion"/>
  </si>
  <si>
    <t>계</t>
    <phoneticPr fontId="2" type="noConversion"/>
  </si>
  <si>
    <t>1. 터파기</t>
    <phoneticPr fontId="67" type="noConversion"/>
  </si>
  <si>
    <t>V1 = h/6 { (2a+a')b + (2a'+a)b' }</t>
    <phoneticPr fontId="67" type="noConversion"/>
  </si>
  <si>
    <t>a =</t>
    <phoneticPr fontId="2" type="noConversion"/>
  </si>
  <si>
    <t>a' =</t>
    <phoneticPr fontId="2" type="noConversion"/>
  </si>
  <si>
    <t>h =</t>
    <phoneticPr fontId="2" type="noConversion"/>
  </si>
  <si>
    <t>b =</t>
    <phoneticPr fontId="2" type="noConversion"/>
  </si>
  <si>
    <t>b' =</t>
    <phoneticPr fontId="2" type="noConversion"/>
  </si>
  <si>
    <t>V1=</t>
    <phoneticPr fontId="49" type="noConversion"/>
  </si>
  <si>
    <t>2. 레미콘</t>
    <phoneticPr fontId="67" type="noConversion"/>
  </si>
  <si>
    <t>V2 = a*b*h</t>
    <phoneticPr fontId="49" type="noConversion"/>
  </si>
  <si>
    <t>A</t>
    <phoneticPr fontId="4" type="noConversion"/>
  </si>
  <si>
    <t>B</t>
    <phoneticPr fontId="4" type="noConversion"/>
  </si>
  <si>
    <t>V2 =</t>
    <phoneticPr fontId="67" type="noConversion"/>
  </si>
  <si>
    <t>3. 되메우기.다짐</t>
    <phoneticPr fontId="49" type="noConversion"/>
  </si>
  <si>
    <t>+</t>
    <phoneticPr fontId="2" type="noConversion"/>
  </si>
  <si>
    <t>건설기계 운전사  :</t>
    <phoneticPr fontId="2" type="noConversion"/>
  </si>
  <si>
    <t>경비</t>
    <phoneticPr fontId="2" type="noConversion"/>
  </si>
  <si>
    <t>보통인부 :</t>
    <phoneticPr fontId="2" type="noConversion"/>
  </si>
  <si>
    <t>소 계</t>
    <phoneticPr fontId="2" type="noConversion"/>
  </si>
  <si>
    <t>(</t>
    <phoneticPr fontId="2" type="noConversion"/>
  </si>
  <si>
    <t>V =</t>
    <phoneticPr fontId="2" type="noConversion"/>
  </si>
  <si>
    <t>재 료 비 :</t>
    <phoneticPr fontId="2" type="noConversion"/>
  </si>
  <si>
    <t>노 무 비 :</t>
    <phoneticPr fontId="2" type="noConversion"/>
  </si>
  <si>
    <t>경    비 :</t>
    <phoneticPr fontId="2" type="noConversion"/>
  </si>
  <si>
    <t>합 계</t>
    <phoneticPr fontId="2" type="noConversion"/>
  </si>
  <si>
    <t>㎥/hr</t>
    <phoneticPr fontId="2" type="noConversion"/>
  </si>
  <si>
    <t>q =</t>
    <phoneticPr fontId="2" type="noConversion"/>
  </si>
  <si>
    <t>,</t>
    <phoneticPr fontId="2" type="noConversion"/>
  </si>
  <si>
    <t>K =</t>
    <phoneticPr fontId="2" type="noConversion"/>
  </si>
  <si>
    <t>E =</t>
    <phoneticPr fontId="2" type="noConversion"/>
  </si>
  <si>
    <t>Cm =</t>
    <phoneticPr fontId="2" type="noConversion"/>
  </si>
  <si>
    <t>SEC (90도)</t>
    <phoneticPr fontId="2" type="noConversion"/>
  </si>
  <si>
    <t>W =</t>
    <phoneticPr fontId="2" type="noConversion"/>
  </si>
  <si>
    <t>N =</t>
    <phoneticPr fontId="2" type="noConversion"/>
  </si>
  <si>
    <t>D =</t>
    <phoneticPr fontId="2" type="noConversion"/>
  </si>
  <si>
    <t>-</t>
    <phoneticPr fontId="2" type="noConversion"/>
  </si>
  <si>
    <t>포장공</t>
    <phoneticPr fontId="2" type="noConversion"/>
  </si>
  <si>
    <t>+</t>
    <phoneticPr fontId="49" type="noConversion"/>
  </si>
  <si>
    <t>:</t>
    <phoneticPr fontId="49" type="noConversion"/>
  </si>
  <si>
    <t>=</t>
    <phoneticPr fontId="49" type="noConversion"/>
  </si>
  <si>
    <t>x</t>
    <phoneticPr fontId="49" type="noConversion"/>
  </si>
  <si>
    <t>(토3-1-3)</t>
    <phoneticPr fontId="2" type="noConversion"/>
  </si>
  <si>
    <t>(건품:토11-3)</t>
    <phoneticPr fontId="2" type="noConversion"/>
  </si>
  <si>
    <t>(f값에대한 내용 건품:토1-25)</t>
    <phoneticPr fontId="2" type="noConversion"/>
  </si>
  <si>
    <t>(물가자료부록 건설기계경비)</t>
    <phoneticPr fontId="2" type="noConversion"/>
  </si>
  <si>
    <t>건설기계 운전사</t>
    <phoneticPr fontId="2" type="noConversion"/>
  </si>
  <si>
    <t>[원/hr]</t>
    <phoneticPr fontId="2" type="noConversion"/>
  </si>
  <si>
    <t>3. 경비</t>
    <phoneticPr fontId="2" type="noConversion"/>
  </si>
  <si>
    <t>/</t>
    <phoneticPr fontId="2" type="noConversion"/>
  </si>
  <si>
    <t>x</t>
    <phoneticPr fontId="2" type="noConversion"/>
  </si>
  <si>
    <t>=</t>
    <phoneticPr fontId="2" type="noConversion"/>
  </si>
  <si>
    <t>( 중기가격 :</t>
    <phoneticPr fontId="2" type="noConversion"/>
  </si>
  <si>
    <t>인 x</t>
    <phoneticPr fontId="2" type="noConversion"/>
  </si>
  <si>
    <t>원 x 1 /</t>
    <phoneticPr fontId="2" type="noConversion"/>
  </si>
  <si>
    <t>천원 )</t>
    <phoneticPr fontId="2" type="noConversion"/>
  </si>
  <si>
    <t>주 연료(경유)    :</t>
    <phoneticPr fontId="2" type="noConversion"/>
  </si>
  <si>
    <t>합계</t>
    <phoneticPr fontId="2" type="noConversion"/>
  </si>
  <si>
    <t>노무비</t>
    <phoneticPr fontId="2" type="noConversion"/>
  </si>
  <si>
    <t>재료비</t>
    <phoneticPr fontId="2" type="noConversion"/>
  </si>
  <si>
    <t>콘크리트 포장절단 (m당)</t>
    <phoneticPr fontId="2" type="noConversion"/>
  </si>
  <si>
    <t>특별인부</t>
    <phoneticPr fontId="2" type="noConversion"/>
  </si>
  <si>
    <t>보통인부</t>
    <phoneticPr fontId="2" type="noConversion"/>
  </si>
  <si>
    <t>1) 블레이드 (D=320-400mm T=3.2mm)</t>
    <phoneticPr fontId="2" type="noConversion"/>
  </si>
  <si>
    <t>EA /</t>
    <phoneticPr fontId="2" type="noConversion"/>
  </si>
  <si>
    <t>M =</t>
    <phoneticPr fontId="2" type="noConversion"/>
  </si>
  <si>
    <t>특별인부 :</t>
    <phoneticPr fontId="2" type="noConversion"/>
  </si>
  <si>
    <t>인 /</t>
    <phoneticPr fontId="2" type="noConversion"/>
  </si>
  <si>
    <t>2. 물운반비</t>
    <phoneticPr fontId="2" type="noConversion"/>
  </si>
  <si>
    <t>L) :</t>
    <phoneticPr fontId="2" type="noConversion"/>
  </si>
  <si>
    <t>L 소요</t>
    <phoneticPr fontId="2" type="noConversion"/>
  </si>
  <si>
    <t>CW =</t>
    <phoneticPr fontId="2" type="noConversion"/>
  </si>
  <si>
    <t>L =</t>
    <phoneticPr fontId="2" type="noConversion"/>
  </si>
  <si>
    <t>KM,</t>
    <phoneticPr fontId="2" type="noConversion"/>
  </si>
  <si>
    <t>KM/HR</t>
    <phoneticPr fontId="2" type="noConversion"/>
  </si>
  <si>
    <t>흡입준비 :</t>
    <phoneticPr fontId="2" type="noConversion"/>
  </si>
  <si>
    <t>분</t>
    <phoneticPr fontId="2" type="noConversion"/>
  </si>
  <si>
    <t>흡   입  :</t>
    <phoneticPr fontId="2" type="noConversion"/>
  </si>
  <si>
    <t>대   기  :</t>
    <phoneticPr fontId="2" type="noConversion"/>
  </si>
  <si>
    <t>살   수  :</t>
    <phoneticPr fontId="2" type="noConversion"/>
  </si>
  <si>
    <t>:</t>
    <phoneticPr fontId="2" type="noConversion"/>
  </si>
  <si>
    <t>T2 =</t>
    <phoneticPr fontId="2" type="noConversion"/>
  </si>
  <si>
    <t>CM =</t>
    <phoneticPr fontId="2" type="noConversion"/>
  </si>
  <si>
    <t>Q = (</t>
    <phoneticPr fontId="2" type="noConversion"/>
  </si>
  <si>
    <t>) /</t>
    <phoneticPr fontId="2" type="noConversion"/>
  </si>
  <si>
    <t>재료비(TJ) =</t>
    <phoneticPr fontId="2" type="noConversion"/>
  </si>
  <si>
    <t>) =</t>
    <phoneticPr fontId="2" type="noConversion"/>
  </si>
  <si>
    <t>노무비(TL) =</t>
    <phoneticPr fontId="2" type="noConversion"/>
  </si>
  <si>
    <t>경  비(TK) =</t>
    <phoneticPr fontId="2" type="noConversion"/>
  </si>
  <si>
    <t>그러므로</t>
    <phoneticPr fontId="2" type="noConversion"/>
  </si>
  <si>
    <t>Q =</t>
    <phoneticPr fontId="2" type="noConversion"/>
  </si>
  <si>
    <t>M/hr =</t>
    <phoneticPr fontId="2" type="noConversion"/>
  </si>
  <si>
    <t>아스팔트 포장절단 (m당)</t>
    <phoneticPr fontId="2" type="noConversion"/>
  </si>
  <si>
    <t>1) 기계사용료(대형브레이카 + 백호우 0.2㎥)</t>
    <phoneticPr fontId="2" type="noConversion"/>
  </si>
  <si>
    <t>2) 보통인부</t>
    <phoneticPr fontId="2" type="noConversion"/>
  </si>
  <si>
    <t>) / (Q x</t>
    <phoneticPr fontId="2" type="noConversion"/>
  </si>
  <si>
    <t>hr ) =</t>
    <phoneticPr fontId="2" type="noConversion"/>
  </si>
  <si>
    <t>) / Q =</t>
    <phoneticPr fontId="2" type="noConversion"/>
  </si>
  <si>
    <t>2. 집토 및 상차(백호우 0.2㎥)</t>
    <phoneticPr fontId="2" type="noConversion"/>
  </si>
  <si>
    <t>소규모ASP포장깨기 B.H 0.2㎥ (㎥당)</t>
    <phoneticPr fontId="2" type="noConversion"/>
  </si>
  <si>
    <t>▷</t>
    <phoneticPr fontId="2" type="noConversion"/>
  </si>
  <si>
    <t>포장두께 :</t>
    <phoneticPr fontId="2" type="noConversion"/>
  </si>
  <si>
    <t>cm</t>
    <phoneticPr fontId="2" type="noConversion"/>
  </si>
  <si>
    <t>cm x 1회 포설</t>
    <phoneticPr fontId="2" type="noConversion"/>
  </si>
  <si>
    <t>a당 소요중량</t>
    <phoneticPr fontId="2" type="noConversion"/>
  </si>
  <si>
    <t>2. 인원구성</t>
    <phoneticPr fontId="2" type="noConversion"/>
  </si>
  <si>
    <t>- 포 장 공 :</t>
    <phoneticPr fontId="2" type="noConversion"/>
  </si>
  <si>
    <t>- 보통인부 :</t>
    <phoneticPr fontId="2" type="noConversion"/>
  </si>
  <si>
    <t>1) 머카담로라(8-10TON)</t>
    <phoneticPr fontId="2" type="noConversion"/>
  </si>
  <si>
    <t>인</t>
    <phoneticPr fontId="2" type="noConversion"/>
  </si>
  <si>
    <t>1. ASPHALT 살포비(DISTRIBUTOR 3800L)</t>
    <phoneticPr fontId="2" type="noConversion"/>
  </si>
  <si>
    <t>2. 인건비</t>
    <phoneticPr fontId="2" type="noConversion"/>
  </si>
  <si>
    <t>회</t>
    <phoneticPr fontId="2" type="noConversion"/>
  </si>
  <si>
    <t>%</t>
    <phoneticPr fontId="2" type="noConversion"/>
  </si>
  <si>
    <t xml:space="preserve">( 중기가격 : </t>
    <phoneticPr fontId="49" type="noConversion"/>
  </si>
  <si>
    <t>내선전공</t>
    <phoneticPr fontId="49" type="noConversion"/>
  </si>
  <si>
    <t>(전품5-27)</t>
    <phoneticPr fontId="49" type="noConversion"/>
  </si>
  <si>
    <t>작업능력 산정 (전품5-27)</t>
    <phoneticPr fontId="49" type="noConversion"/>
  </si>
  <si>
    <t xml:space="preserve">◎ 단가산출 #16 : 터파기 (인력: 100%) (㎥당)  </t>
    <phoneticPr fontId="2" type="noConversion"/>
  </si>
  <si>
    <t>◎ 단가산출 #17 : 되메우기 및 다짐</t>
    <phoneticPr fontId="2" type="noConversion"/>
  </si>
  <si>
    <t>◎ 단가산출 #18 : 모래 부설 (기계:100%)        ㎥당</t>
    <phoneticPr fontId="2" type="noConversion"/>
  </si>
  <si>
    <t>1. 기계 : 백호우(0.2㎥) :</t>
    <phoneticPr fontId="2" type="noConversion"/>
  </si>
  <si>
    <t>f =</t>
    <phoneticPr fontId="2" type="noConversion"/>
  </si>
  <si>
    <t>원/㎥</t>
    <phoneticPr fontId="2" type="noConversion"/>
  </si>
  <si>
    <t>2. 인력</t>
    <phoneticPr fontId="2" type="noConversion"/>
  </si>
  <si>
    <t>EA</t>
  </si>
  <si>
    <t>㎥</t>
  </si>
  <si>
    <t xml:space="preserve"> KW값으로 계산할것</t>
  </si>
  <si>
    <t>한 전 불 입 금</t>
    <phoneticPr fontId="2" type="noConversion"/>
  </si>
  <si>
    <t>(M)당</t>
  </si>
  <si>
    <t>-</t>
  </si>
  <si>
    <t>1. 노무비</t>
  </si>
  <si>
    <t>2. 재료비</t>
  </si>
  <si>
    <t>ℓ x</t>
  </si>
  <si>
    <t>휘발유</t>
    <phoneticPr fontId="2" type="noConversion"/>
  </si>
  <si>
    <t>경 유</t>
    <phoneticPr fontId="2" type="noConversion"/>
  </si>
  <si>
    <t>1달러=</t>
    <phoneticPr fontId="2" type="noConversion"/>
  </si>
  <si>
    <t>[원/본]</t>
  </si>
  <si>
    <t>가.</t>
    <phoneticPr fontId="49" type="noConversion"/>
  </si>
  <si>
    <t>노 무 비</t>
    <phoneticPr fontId="49" type="noConversion"/>
  </si>
  <si>
    <t>인</t>
    <phoneticPr fontId="49" type="noConversion"/>
  </si>
  <si>
    <t>원</t>
    <phoneticPr fontId="49" type="noConversion"/>
  </si>
  <si>
    <t>/</t>
    <phoneticPr fontId="49" type="noConversion"/>
  </si>
  <si>
    <t>원/hr</t>
    <phoneticPr fontId="49" type="noConversion"/>
  </si>
  <si>
    <t>계</t>
    <phoneticPr fontId="49" type="noConversion"/>
  </si>
  <si>
    <t>나.</t>
    <phoneticPr fontId="49" type="noConversion"/>
  </si>
  <si>
    <t>재 료 비</t>
    <phoneticPr fontId="49" type="noConversion"/>
  </si>
  <si>
    <t>주 연 료</t>
    <phoneticPr fontId="49" type="noConversion"/>
  </si>
  <si>
    <t>중기명 :유압식 백호우 0.4㎥</t>
    <phoneticPr fontId="2" type="noConversion"/>
  </si>
  <si>
    <t>기 초 산 출 서</t>
    <phoneticPr fontId="2" type="noConversion"/>
  </si>
  <si>
    <t>견  적  서</t>
    <phoneticPr fontId="2" type="noConversion"/>
  </si>
  <si>
    <t>단 가 산 출 서</t>
    <phoneticPr fontId="2" type="noConversion"/>
  </si>
  <si>
    <t>/</t>
    <phoneticPr fontId="2" type="noConversion"/>
  </si>
  <si>
    <t>굴삭기(유압식 백호우) :</t>
    <phoneticPr fontId="2" type="noConversion"/>
  </si>
  <si>
    <t>=</t>
    <phoneticPr fontId="2" type="noConversion"/>
  </si>
  <si>
    <t xml:space="preserve">V3 = </t>
    <phoneticPr fontId="67" type="noConversion"/>
  </si>
  <si>
    <t>V1 -</t>
    <phoneticPr fontId="2" type="noConversion"/>
  </si>
  <si>
    <t>V4</t>
    <phoneticPr fontId="2" type="noConversion"/>
  </si>
  <si>
    <t>-</t>
    <phoneticPr fontId="4" type="noConversion"/>
  </si>
  <si>
    <t>4. 잔토처리</t>
    <phoneticPr fontId="49" type="noConversion"/>
  </si>
  <si>
    <t xml:space="preserve">V4   = </t>
    <phoneticPr fontId="67" type="noConversion"/>
  </si>
  <si>
    <t>B</t>
    <phoneticPr fontId="2" type="noConversion"/>
  </si>
  <si>
    <t xml:space="preserve"> 5. 합판거푸집</t>
    <phoneticPr fontId="49" type="noConversion"/>
  </si>
  <si>
    <t>{(</t>
    <phoneticPr fontId="2" type="noConversion"/>
  </si>
  <si>
    <t>2  *</t>
    <phoneticPr fontId="2" type="noConversion"/>
  </si>
  <si>
    <t>}  *</t>
    <phoneticPr fontId="2" type="noConversion"/>
  </si>
  <si>
    <t>㎡</t>
    <phoneticPr fontId="49" type="noConversion"/>
  </si>
  <si>
    <t>6. 앵카볼트</t>
    <phoneticPr fontId="49" type="noConversion"/>
  </si>
  <si>
    <t>Φ25x500L</t>
    <phoneticPr fontId="2" type="noConversion"/>
  </si>
  <si>
    <t>7. 전선관</t>
    <phoneticPr fontId="2" type="noConversion"/>
  </si>
  <si>
    <t>계  산  서</t>
    <phoneticPr fontId="2" type="noConversion"/>
  </si>
  <si>
    <t>(PE 16C)</t>
    <phoneticPr fontId="2" type="noConversion"/>
  </si>
  <si>
    <t>기초산출#2</t>
    <phoneticPr fontId="49" type="noConversion"/>
  </si>
  <si>
    <t xml:space="preserve"> 9. 접지봉 (14Φ*1000*1본)</t>
    <phoneticPr fontId="2" type="noConversion"/>
  </si>
  <si>
    <t xml:space="preserve"> 9. 접지봉 (18Φ*2400*3본)</t>
    <phoneticPr fontId="2" type="noConversion"/>
  </si>
  <si>
    <t>핸드홀 설치</t>
    <phoneticPr fontId="4" type="noConversion"/>
  </si>
  <si>
    <t>2. 맨홀부피</t>
    <phoneticPr fontId="67" type="noConversion"/>
  </si>
  <si>
    <t>작업능력 산정</t>
    <phoneticPr fontId="49" type="noConversion"/>
  </si>
  <si>
    <t>지중등 기초</t>
    <phoneticPr fontId="4" type="noConversion"/>
  </si>
  <si>
    <t>부피 = ( 가로 x  세로 x 높이 )</t>
    <phoneticPr fontId="67" type="noConversion"/>
  </si>
  <si>
    <t>2. 되메우기.다짐</t>
    <phoneticPr fontId="49" type="noConversion"/>
  </si>
  <si>
    <t>V2</t>
    <phoneticPr fontId="2" type="noConversion"/>
  </si>
  <si>
    <t>3. 잔토처리</t>
    <phoneticPr fontId="49" type="noConversion"/>
  </si>
  <si>
    <t>V2</t>
    <phoneticPr fontId="67" type="noConversion"/>
  </si>
  <si>
    <t>4. 모래</t>
    <phoneticPr fontId="49" type="noConversion"/>
  </si>
  <si>
    <t>부피=</t>
    <phoneticPr fontId="67" type="noConversion"/>
  </si>
  <si>
    <t>(가로x세로x높이)</t>
    <phoneticPr fontId="4" type="noConversion"/>
  </si>
  <si>
    <t>가로=</t>
    <phoneticPr fontId="2" type="noConversion"/>
  </si>
  <si>
    <t>세로=</t>
    <phoneticPr fontId="4" type="noConversion"/>
  </si>
  <si>
    <t>높이=</t>
    <phoneticPr fontId="2" type="noConversion"/>
  </si>
  <si>
    <t>5. 자갈</t>
    <phoneticPr fontId="49" type="noConversion"/>
  </si>
  <si>
    <t>지중등</t>
    <phoneticPr fontId="2" type="noConversion"/>
  </si>
  <si>
    <t>모래</t>
    <phoneticPr fontId="2" type="noConversion"/>
  </si>
  <si>
    <t>W:700xH:1,000xD:450</t>
    <phoneticPr fontId="2" type="noConversion"/>
  </si>
  <si>
    <t>경관조명 제어반 기초</t>
    <phoneticPr fontId="4" type="noConversion"/>
  </si>
  <si>
    <t>기초산출#3</t>
    <phoneticPr fontId="49" type="noConversion"/>
  </si>
  <si>
    <t>3. 커터(커터 320-400)</t>
    <phoneticPr fontId="2" type="noConversion"/>
  </si>
  <si>
    <t>W300 x D300 x H300</t>
    <phoneticPr fontId="2" type="noConversion"/>
  </si>
  <si>
    <t>Φ9x70L</t>
    <phoneticPr fontId="2" type="noConversion"/>
  </si>
  <si>
    <t>투광등/비컨등/ABS BOX기초</t>
    <phoneticPr fontId="4" type="noConversion"/>
  </si>
  <si>
    <t>기초산출#6</t>
    <phoneticPr fontId="49" type="noConversion"/>
  </si>
  <si>
    <t>지중등타설</t>
    <phoneticPr fontId="4" type="noConversion"/>
  </si>
  <si>
    <t>W300 x D300 x H600</t>
    <phoneticPr fontId="2" type="noConversion"/>
  </si>
  <si>
    <t xml:space="preserve"> </t>
    <phoneticPr fontId="2" type="noConversion"/>
  </si>
  <si>
    <t>=</t>
    <phoneticPr fontId="2" type="noConversion"/>
  </si>
  <si>
    <t>계</t>
    <phoneticPr fontId="2" type="noConversion"/>
  </si>
  <si>
    <t>◎ 단가산출 #1 산 출 근 거 (건품:토11-3) (4번)</t>
    <phoneticPr fontId="2" type="noConversion"/>
  </si>
  <si>
    <t>중기가격:물자 182</t>
    <phoneticPr fontId="2" type="noConversion"/>
  </si>
  <si>
    <t>주 연료(경유)    :</t>
    <phoneticPr fontId="2" type="noConversion"/>
  </si>
  <si>
    <t>원  =</t>
    <phoneticPr fontId="2" type="noConversion"/>
  </si>
  <si>
    <t>[원/hr]</t>
    <phoneticPr fontId="2" type="noConversion"/>
  </si>
  <si>
    <t>잡 품            :</t>
    <phoneticPr fontId="2" type="noConversion"/>
  </si>
  <si>
    <t>주연료   x</t>
    <phoneticPr fontId="2" type="noConversion"/>
  </si>
  <si>
    <t>%   =</t>
    <phoneticPr fontId="2" type="noConversion"/>
  </si>
  <si>
    <t>계</t>
    <phoneticPr fontId="2" type="noConversion"/>
  </si>
  <si>
    <t>3. 경비</t>
    <phoneticPr fontId="2" type="noConversion"/>
  </si>
  <si>
    <t>굴삭기(유압식 백호우) :</t>
    <phoneticPr fontId="2" type="noConversion"/>
  </si>
  <si>
    <t>/</t>
    <phoneticPr fontId="2" type="noConversion"/>
  </si>
  <si>
    <t>x</t>
    <phoneticPr fontId="2" type="noConversion"/>
  </si>
  <si>
    <t>천원 =</t>
    <phoneticPr fontId="2" type="noConversion"/>
  </si>
  <si>
    <t>[원/hr]</t>
    <phoneticPr fontId="2" type="noConversion"/>
  </si>
  <si>
    <t>계</t>
    <phoneticPr fontId="2" type="noConversion"/>
  </si>
  <si>
    <t>합  계  :</t>
    <phoneticPr fontId="2" type="noConversion"/>
  </si>
  <si>
    <t>+</t>
    <phoneticPr fontId="2" type="noConversion"/>
  </si>
  <si>
    <t>=</t>
    <phoneticPr fontId="2" type="noConversion"/>
  </si>
  <si>
    <t>[원/hr]</t>
    <phoneticPr fontId="2" type="noConversion"/>
  </si>
  <si>
    <t>◎ 단가산출 #1-1 산 출 근 거 (건품:토11-3) (4번)</t>
    <phoneticPr fontId="2" type="noConversion"/>
  </si>
  <si>
    <t>중기명 :유압식 백호우 0.2㎥</t>
    <phoneticPr fontId="2" type="noConversion"/>
  </si>
  <si>
    <t>( 중기가격 :</t>
    <phoneticPr fontId="2" type="noConversion"/>
  </si>
  <si>
    <t>천원 )</t>
    <phoneticPr fontId="2" type="noConversion"/>
  </si>
  <si>
    <t>(물가자료부록 건설기계경비)</t>
    <phoneticPr fontId="2" type="noConversion"/>
  </si>
  <si>
    <t>건설기계 운전사  :</t>
    <phoneticPr fontId="2" type="noConversion"/>
  </si>
  <si>
    <t>인 x</t>
    <phoneticPr fontId="2" type="noConversion"/>
  </si>
  <si>
    <t>원  =</t>
    <phoneticPr fontId="2" type="noConversion"/>
  </si>
  <si>
    <t>[원/hr]</t>
    <phoneticPr fontId="2" type="noConversion"/>
  </si>
  <si>
    <t>잡 품            :</t>
    <phoneticPr fontId="2" type="noConversion"/>
  </si>
  <si>
    <t>주연료   x</t>
    <phoneticPr fontId="2" type="noConversion"/>
  </si>
  <si>
    <t>%   =</t>
    <phoneticPr fontId="2" type="noConversion"/>
  </si>
  <si>
    <t>천원 =</t>
    <phoneticPr fontId="2" type="noConversion"/>
  </si>
  <si>
    <t>합  계  :</t>
    <phoneticPr fontId="2" type="noConversion"/>
  </si>
  <si>
    <t>+</t>
    <phoneticPr fontId="2" type="noConversion"/>
  </si>
  <si>
    <t>◎ 단가산출 #2 산 출 근 거 (건품:토11-10) (4번)</t>
    <phoneticPr fontId="2" type="noConversion"/>
  </si>
  <si>
    <t>중기명 :</t>
    <phoneticPr fontId="2" type="noConversion"/>
  </si>
  <si>
    <t>플레이트 콤팩트(1.5TON)</t>
    <phoneticPr fontId="2" type="noConversion"/>
  </si>
  <si>
    <t>( 중기가격 :</t>
    <phoneticPr fontId="2" type="noConversion"/>
  </si>
  <si>
    <t>$ )</t>
    <phoneticPr fontId="2" type="noConversion"/>
  </si>
  <si>
    <t>(물가자료부록 건설기계경비)</t>
    <phoneticPr fontId="2" type="noConversion"/>
  </si>
  <si>
    <t>건설기계 운전사  :</t>
    <phoneticPr fontId="2" type="noConversion"/>
  </si>
  <si>
    <t>인 x</t>
    <phoneticPr fontId="2" type="noConversion"/>
  </si>
  <si>
    <t>원 x 1 /</t>
    <phoneticPr fontId="2" type="noConversion"/>
  </si>
  <si>
    <t>x</t>
    <phoneticPr fontId="2" type="noConversion"/>
  </si>
  <si>
    <t>/</t>
    <phoneticPr fontId="2" type="noConversion"/>
  </si>
  <si>
    <t>주 연료(휘발유)  :</t>
    <phoneticPr fontId="2" type="noConversion"/>
  </si>
  <si>
    <t>3. 경비</t>
    <phoneticPr fontId="2" type="noConversion"/>
  </si>
  <si>
    <t>플레이트 콤팩트(1.5ton) :</t>
    <phoneticPr fontId="2" type="noConversion"/>
  </si>
  <si>
    <t>◎ 단가산출 #3 산 출 근 거 (건품:토11-44-9)</t>
    <phoneticPr fontId="2" type="noConversion"/>
  </si>
  <si>
    <t>커 터  320-400㎜</t>
    <phoneticPr fontId="2" type="noConversion"/>
  </si>
  <si>
    <t>천원 )</t>
    <phoneticPr fontId="2" type="noConversion"/>
  </si>
  <si>
    <t>컷터  320-400㎜       :</t>
    <phoneticPr fontId="2" type="noConversion"/>
  </si>
  <si>
    <t>◎ 단가산출 #4 산 출 근 거 (건품:토11-44-32)</t>
    <phoneticPr fontId="2" type="noConversion"/>
  </si>
  <si>
    <t>물탱크  5500L</t>
    <phoneticPr fontId="2" type="noConversion"/>
  </si>
  <si>
    <t>주 연료(경유)    :</t>
    <phoneticPr fontId="2" type="noConversion"/>
  </si>
  <si>
    <t>물탱크  5500L    :</t>
    <phoneticPr fontId="2" type="noConversion"/>
  </si>
  <si>
    <t>◎ 단가산출 #5 산 출 근 거 (건품:토11-17) (5번)</t>
    <phoneticPr fontId="2" type="noConversion"/>
  </si>
  <si>
    <t>대형 브레이카  0.7(㎥)</t>
    <phoneticPr fontId="2" type="noConversion"/>
  </si>
  <si>
    <t>대형 브레이카 0.7(㎥)   :</t>
    <phoneticPr fontId="2" type="noConversion"/>
  </si>
  <si>
    <t>◎ 단가산출 #6 산 출 근 거 (건품:토11-14) (4번)</t>
    <phoneticPr fontId="2" type="noConversion"/>
  </si>
  <si>
    <t>아스팔트 페어퍼(피니셔)  3M</t>
    <phoneticPr fontId="2" type="noConversion"/>
  </si>
  <si>
    <t>아스팔트 페어퍼(휘니셔) :</t>
    <phoneticPr fontId="2" type="noConversion"/>
  </si>
  <si>
    <t>◎ 단가산출 #7 산 출 근 거 (건품:토11-9) (4번)</t>
    <phoneticPr fontId="2" type="noConversion"/>
  </si>
  <si>
    <t>탠덤롤러(자주식)  10-14TON</t>
    <phoneticPr fontId="2" type="noConversion"/>
  </si>
  <si>
    <t>탠덤롤러(자주식)   :</t>
    <phoneticPr fontId="2" type="noConversion"/>
  </si>
  <si>
    <t>◎ 단가산출 #8 산 출 근 거 (건품:토11-9) (4번)</t>
    <phoneticPr fontId="2" type="noConversion"/>
  </si>
  <si>
    <t>타이어롤러(자주식)  8-15TON</t>
    <phoneticPr fontId="2" type="noConversion"/>
  </si>
  <si>
    <t>타이어롤러(자주식)  :</t>
    <phoneticPr fontId="2" type="noConversion"/>
  </si>
  <si>
    <t>◎ 단가산출 #9 산 출 근 거 (건품:토11-9) (4번)</t>
    <phoneticPr fontId="2" type="noConversion"/>
  </si>
  <si>
    <t>머캐덤 롤러(자주식)  8-10TON</t>
    <phoneticPr fontId="2" type="noConversion"/>
  </si>
  <si>
    <t>머캐덤 롤러(자주식)  :</t>
    <phoneticPr fontId="2" type="noConversion"/>
  </si>
  <si>
    <t>◎ 단가산출 #10 산 출 근 거 (건품:토11-9) (4번)</t>
    <phoneticPr fontId="2" type="noConversion"/>
  </si>
  <si>
    <t>머캐덤 롤러(자주식)  10-12TON</t>
    <phoneticPr fontId="2" type="noConversion"/>
  </si>
  <si>
    <t>◎ 단가산출 #11 산 출 근 거 (건품:토11-13)</t>
    <phoneticPr fontId="2" type="noConversion"/>
  </si>
  <si>
    <t xml:space="preserve">아스팔트 살포기 (스프레이어 300ℓ) </t>
    <phoneticPr fontId="2" type="noConversion"/>
  </si>
  <si>
    <t>주 연료(휘발류)    :</t>
    <phoneticPr fontId="2" type="noConversion"/>
  </si>
  <si>
    <t>아스팔트 살포기  :</t>
    <phoneticPr fontId="2" type="noConversion"/>
  </si>
  <si>
    <t>◎ 단가산출 #12 산 출 근 거 (건품:토11-7) (7번)</t>
    <phoneticPr fontId="2" type="noConversion"/>
  </si>
  <si>
    <t>모우터그레이더 3.6(일반용)</t>
    <phoneticPr fontId="2" type="noConversion"/>
  </si>
  <si>
    <t>무우터그레이더       :</t>
    <phoneticPr fontId="2" type="noConversion"/>
  </si>
  <si>
    <t>◎ 단가산출 #13 산 출 근 거 (건품:토11-9) (4번)</t>
    <phoneticPr fontId="2" type="noConversion"/>
  </si>
  <si>
    <t>진동 롤러(자주식)  10TON</t>
    <phoneticPr fontId="2" type="noConversion"/>
  </si>
  <si>
    <t>원  =</t>
    <phoneticPr fontId="2" type="noConversion"/>
  </si>
  <si>
    <t>[원/hr]</t>
    <phoneticPr fontId="2" type="noConversion"/>
  </si>
  <si>
    <t>잡 품            :</t>
    <phoneticPr fontId="2" type="noConversion"/>
  </si>
  <si>
    <t>주연료   x</t>
    <phoneticPr fontId="2" type="noConversion"/>
  </si>
  <si>
    <t>%   =</t>
    <phoneticPr fontId="2" type="noConversion"/>
  </si>
  <si>
    <t>계</t>
    <phoneticPr fontId="2" type="noConversion"/>
  </si>
  <si>
    <t>3. 경비</t>
    <phoneticPr fontId="2" type="noConversion"/>
  </si>
  <si>
    <t>진동 롤러(자주식)  :</t>
    <phoneticPr fontId="2" type="noConversion"/>
  </si>
  <si>
    <t>/</t>
    <phoneticPr fontId="2" type="noConversion"/>
  </si>
  <si>
    <t>x</t>
    <phoneticPr fontId="2" type="noConversion"/>
  </si>
  <si>
    <t>천원 =</t>
    <phoneticPr fontId="2" type="noConversion"/>
  </si>
  <si>
    <t>[원/hr]</t>
    <phoneticPr fontId="2" type="noConversion"/>
  </si>
  <si>
    <t>합  계  :</t>
    <phoneticPr fontId="2" type="noConversion"/>
  </si>
  <si>
    <t>+</t>
    <phoneticPr fontId="2" type="noConversion"/>
  </si>
  <si>
    <t>+</t>
    <phoneticPr fontId="2" type="noConversion"/>
  </si>
  <si>
    <t>=</t>
    <phoneticPr fontId="2" type="noConversion"/>
  </si>
  <si>
    <t>Ø9x70L</t>
    <phoneticPr fontId="2" type="noConversion"/>
  </si>
  <si>
    <t>6. 셋트앙카</t>
    <phoneticPr fontId="49" type="noConversion"/>
  </si>
  <si>
    <t>지중등용 기초</t>
    <phoneticPr fontId="4" type="noConversion"/>
  </si>
  <si>
    <t>(FEP Ø30)</t>
    <phoneticPr fontId="2" type="noConversion"/>
  </si>
  <si>
    <t>6. 전선관</t>
    <phoneticPr fontId="2" type="noConversion"/>
  </si>
  <si>
    <t>자갈</t>
    <phoneticPr fontId="2" type="noConversion"/>
  </si>
  <si>
    <t>기초산출#4</t>
    <phoneticPr fontId="49" type="noConversion"/>
  </si>
  <si>
    <t>1. 자갈</t>
    <phoneticPr fontId="49" type="noConversion"/>
  </si>
  <si>
    <t>하우징SIZE</t>
    <phoneticPr fontId="4" type="noConversion"/>
  </si>
  <si>
    <t>620 x 1120</t>
    <phoneticPr fontId="2" type="noConversion"/>
  </si>
  <si>
    <t>◎ 산출근거1 : 트럭탑재형크레인 ( 10 TON ) (건품:토9-5)</t>
    <phoneticPr fontId="49" type="noConversion"/>
  </si>
  <si>
    <t>PAGE. 168</t>
    <phoneticPr fontId="49" type="noConversion"/>
  </si>
  <si>
    <t>(건품:토9-3)</t>
    <phoneticPr fontId="2" type="noConversion"/>
  </si>
  <si>
    <t>단위</t>
    <phoneticPr fontId="2" type="noConversion"/>
  </si>
  <si>
    <t>재 료 비</t>
    <phoneticPr fontId="2" type="noConversion"/>
  </si>
  <si>
    <t>노 무 비</t>
    <phoneticPr fontId="2" type="noConversion"/>
  </si>
  <si>
    <t>합   계</t>
    <phoneticPr fontId="2" type="noConversion"/>
  </si>
  <si>
    <t>금  액</t>
    <phoneticPr fontId="2" type="noConversion"/>
  </si>
  <si>
    <t>과장</t>
    <phoneticPr fontId="2" type="noConversion"/>
  </si>
  <si>
    <t>설  계  년  월  일</t>
    <phoneticPr fontId="2" type="noConversion"/>
  </si>
  <si>
    <t>총 공 사 비</t>
    <phoneticPr fontId="2" type="noConversion"/>
  </si>
  <si>
    <t>내역서1</t>
    <phoneticPr fontId="2" type="noConversion"/>
  </si>
  <si>
    <t>품   명</t>
    <phoneticPr fontId="2" type="noConversion"/>
  </si>
  <si>
    <t>규   격</t>
    <phoneticPr fontId="2" type="noConversion"/>
  </si>
  <si>
    <t>수 량</t>
    <phoneticPr fontId="2" type="noConversion"/>
  </si>
  <si>
    <t>경 비</t>
    <phoneticPr fontId="2" type="noConversion"/>
  </si>
  <si>
    <t>비 고</t>
    <phoneticPr fontId="2" type="noConversion"/>
  </si>
  <si>
    <t>단  가</t>
    <phoneticPr fontId="2" type="noConversion"/>
  </si>
  <si>
    <t>(FEP Φ30)</t>
    <phoneticPr fontId="2" type="noConversion"/>
  </si>
  <si>
    <t>500x500x800x800x700mm</t>
    <phoneticPr fontId="2" type="noConversion"/>
  </si>
  <si>
    <t>설계자</t>
    <phoneticPr fontId="2" type="noConversion"/>
  </si>
  <si>
    <t>Q =</t>
    <phoneticPr fontId="2" type="noConversion"/>
  </si>
  <si>
    <t>M/mm x</t>
    <phoneticPr fontId="2" type="noConversion"/>
  </si>
  <si>
    <t>MIN/hr =</t>
    <phoneticPr fontId="2" type="noConversion"/>
  </si>
  <si>
    <t>M/hr</t>
    <phoneticPr fontId="2" type="noConversion"/>
  </si>
  <si>
    <t>재 료 비 :</t>
    <phoneticPr fontId="2" type="noConversion"/>
  </si>
  <si>
    <t>M/hr =</t>
    <phoneticPr fontId="2" type="noConversion"/>
  </si>
  <si>
    <t>노 무 비 :</t>
    <phoneticPr fontId="2" type="noConversion"/>
  </si>
  <si>
    <t>경    비 :</t>
    <phoneticPr fontId="2" type="noConversion"/>
  </si>
  <si>
    <t>소 계</t>
    <phoneticPr fontId="2" type="noConversion"/>
  </si>
  <si>
    <t>중공기초</t>
    <phoneticPr fontId="4" type="noConversion"/>
  </si>
  <si>
    <t>4. 동력분무기 (4.85kW) - 0.5대</t>
    <phoneticPr fontId="2" type="noConversion"/>
  </si>
  <si>
    <t>8. 접지선 (GV난연 6㎟)</t>
    <phoneticPr fontId="2" type="noConversion"/>
  </si>
  <si>
    <t>수목조명 기초</t>
    <phoneticPr fontId="4" type="noConversion"/>
  </si>
  <si>
    <t>SMPS외함 기초</t>
    <phoneticPr fontId="4" type="noConversion"/>
  </si>
  <si>
    <t>Φ25x500L</t>
    <phoneticPr fontId="2" type="noConversion"/>
  </si>
  <si>
    <t>W200 x D200 x H200</t>
    <phoneticPr fontId="2" type="noConversion"/>
  </si>
  <si>
    <t>W500 x D300 x H300</t>
    <phoneticPr fontId="2" type="noConversion"/>
  </si>
  <si>
    <t>W400 x D400 x H300</t>
    <phoneticPr fontId="2" type="noConversion"/>
  </si>
  <si>
    <t>FRP하우징용 기초 TYPE"I"</t>
    <phoneticPr fontId="4" type="noConversion"/>
  </si>
  <si>
    <t>기초산출#4</t>
    <phoneticPr fontId="49" type="noConversion"/>
  </si>
  <si>
    <t>FRP하우징용 기초 TYPE"J"</t>
    <phoneticPr fontId="4" type="noConversion"/>
  </si>
  <si>
    <t>기초산출#5</t>
    <phoneticPr fontId="49" type="noConversion"/>
  </si>
  <si>
    <t>조명기구용하우징기초 TYPE"E"</t>
    <phoneticPr fontId="4" type="noConversion"/>
  </si>
  <si>
    <t>볼라드조명 기초 TYPE"B"
투광등조명 기초 TYPE"D"</t>
    <phoneticPr fontId="4" type="noConversion"/>
  </si>
  <si>
    <t>W200 x D200 x H300</t>
    <phoneticPr fontId="2" type="noConversion"/>
  </si>
  <si>
    <t>W400 x D400 x H400</t>
    <phoneticPr fontId="2" type="noConversion"/>
  </si>
  <si>
    <t>기초산출#4</t>
    <phoneticPr fontId="49" type="noConversion"/>
  </si>
  <si>
    <t>FRP하우징용 기초 TYPE"C","D"</t>
    <phoneticPr fontId="4" type="noConversion"/>
  </si>
  <si>
    <t>W200 x D200 x H350</t>
    <phoneticPr fontId="2" type="noConversion"/>
  </si>
  <si>
    <t>한 전 불 입 금 (LP-C)</t>
    <phoneticPr fontId="2" type="noConversion"/>
  </si>
  <si>
    <t>공급방식</t>
    <phoneticPr fontId="2" type="noConversion"/>
  </si>
  <si>
    <t>지중</t>
    <phoneticPr fontId="2" type="noConversion"/>
  </si>
  <si>
    <t>한 전 불 입 금 (LP-A)</t>
    <phoneticPr fontId="2" type="noConversion"/>
  </si>
  <si>
    <t>제어반총용량</t>
    <phoneticPr fontId="2" type="noConversion"/>
  </si>
  <si>
    <t>나머지용량</t>
    <phoneticPr fontId="2" type="noConversion"/>
  </si>
  <si>
    <t>*한전 배전선로에서 분기 인입</t>
    <phoneticPr fontId="2" type="noConversion"/>
  </si>
  <si>
    <t>기본금액</t>
    <phoneticPr fontId="2" type="noConversion"/>
  </si>
  <si>
    <t>가공</t>
    <phoneticPr fontId="2" type="noConversion"/>
  </si>
  <si>
    <t>1) LP-A</t>
    <phoneticPr fontId="2" type="noConversion"/>
  </si>
  <si>
    <t>(</t>
    <phoneticPr fontId="2" type="noConversion"/>
  </si>
  <si>
    <t>KW저압수전) -</t>
    <phoneticPr fontId="2" type="noConversion"/>
  </si>
  <si>
    <t>공급</t>
    <phoneticPr fontId="2" type="noConversion"/>
  </si>
  <si>
    <t>지중</t>
    <phoneticPr fontId="2" type="noConversion"/>
  </si>
  <si>
    <t>- 5KW까지 :</t>
    <phoneticPr fontId="2" type="noConversion"/>
  </si>
  <si>
    <t>(원)</t>
    <phoneticPr fontId="2" type="noConversion"/>
  </si>
  <si>
    <t>누적금액</t>
    <phoneticPr fontId="2" type="noConversion"/>
  </si>
  <si>
    <t>- 1(KW) ×</t>
    <phoneticPr fontId="2" type="noConversion"/>
  </si>
  <si>
    <t>(원)</t>
    <phoneticPr fontId="2" type="noConversion"/>
  </si>
  <si>
    <t>가공</t>
    <phoneticPr fontId="2" type="noConversion"/>
  </si>
  <si>
    <t>- 소   계 :</t>
    <phoneticPr fontId="2" type="noConversion"/>
  </si>
  <si>
    <t>- 부가가치세 10%</t>
    <phoneticPr fontId="2" type="noConversion"/>
  </si>
  <si>
    <t>(KW)</t>
    <phoneticPr fontId="2" type="noConversion"/>
  </si>
  <si>
    <t>$ 사용방법$</t>
    <phoneticPr fontId="2" type="noConversion"/>
  </si>
  <si>
    <t>RED TEXT만 수정하면됨</t>
    <phoneticPr fontId="2" type="noConversion"/>
  </si>
  <si>
    <t>가공OR지중 및 용량</t>
    <phoneticPr fontId="2" type="noConversion"/>
  </si>
  <si>
    <t>*용량은 VA값이 아닌</t>
    <phoneticPr fontId="2" type="noConversion"/>
  </si>
  <si>
    <t>*소   계 :</t>
    <phoneticPr fontId="2" type="noConversion"/>
  </si>
  <si>
    <t>- 만단위이하 절사</t>
    <phoneticPr fontId="2" type="noConversion"/>
  </si>
  <si>
    <t>공급방식</t>
    <phoneticPr fontId="2" type="noConversion"/>
  </si>
  <si>
    <t>한 전 불 입 금 (LP-B)</t>
    <phoneticPr fontId="2" type="noConversion"/>
  </si>
  <si>
    <t>기본금액</t>
    <phoneticPr fontId="2" type="noConversion"/>
  </si>
  <si>
    <t>1) LP-A</t>
    <phoneticPr fontId="2" type="noConversion"/>
  </si>
  <si>
    <t>(</t>
    <phoneticPr fontId="2" type="noConversion"/>
  </si>
  <si>
    <t>KW저압수전) -</t>
    <phoneticPr fontId="2" type="noConversion"/>
  </si>
  <si>
    <t>공급</t>
    <phoneticPr fontId="2" type="noConversion"/>
  </si>
  <si>
    <t>- 5KW까지 :</t>
    <phoneticPr fontId="2" type="noConversion"/>
  </si>
  <si>
    <t>누적금액</t>
    <phoneticPr fontId="2" type="noConversion"/>
  </si>
  <si>
    <t>- 1(KW) ×</t>
    <phoneticPr fontId="2" type="noConversion"/>
  </si>
  <si>
    <t>가공OR지중 및 용량</t>
    <phoneticPr fontId="2" type="noConversion"/>
  </si>
  <si>
    <t>소계</t>
    <phoneticPr fontId="2" type="noConversion"/>
  </si>
  <si>
    <t>심사자</t>
    <phoneticPr fontId="2" type="noConversion"/>
  </si>
  <si>
    <t>담당</t>
    <phoneticPr fontId="2" type="noConversion"/>
  </si>
  <si>
    <t>일당 시공량 : Qd = 500m/일</t>
    <phoneticPr fontId="2" type="noConversion"/>
  </si>
  <si>
    <t>시간당 시공량 : Q = Qd / 8hr = 500 / 8 = 62.5m/hr</t>
    <phoneticPr fontId="2" type="noConversion"/>
  </si>
  <si>
    <t>2) 물</t>
    <phoneticPr fontId="2" type="noConversion"/>
  </si>
  <si>
    <t>ℓ /</t>
    <phoneticPr fontId="2" type="noConversion"/>
  </si>
  <si>
    <t xml:space="preserve"> 5. 유로품</t>
    <phoneticPr fontId="49" type="noConversion"/>
  </si>
  <si>
    <t>2018년도</t>
    <phoneticPr fontId="2" type="noConversion"/>
  </si>
  <si>
    <t>01. 도급예정액</t>
    <phoneticPr fontId="2" type="noConversion"/>
  </si>
  <si>
    <t>02. 관급자재대</t>
    <phoneticPr fontId="2" type="noConversion"/>
  </si>
  <si>
    <t>3) 인건비</t>
    <phoneticPr fontId="2" type="noConversion"/>
  </si>
  <si>
    <t>설  계  예  산  서</t>
    <phoneticPr fontId="2" type="noConversion"/>
  </si>
  <si>
    <r>
      <t>1. 구조물헐기(건품:토9-1</t>
    </r>
    <r>
      <rPr>
        <sz val="10"/>
        <rFont val="맑은 고딕"/>
        <family val="3"/>
        <charset val="129"/>
      </rPr>
      <t>4</t>
    </r>
    <r>
      <rPr>
        <sz val="10"/>
        <rFont val="맑은 고딕"/>
        <family val="3"/>
        <charset val="129"/>
      </rPr>
      <t>)</t>
    </r>
    <phoneticPr fontId="2" type="noConversion"/>
  </si>
  <si>
    <t>일당 시공량 : Qd = 1600m/일</t>
    <phoneticPr fontId="2" type="noConversion"/>
  </si>
  <si>
    <t>시간당 시공량 : Q = Qd / 8hr = 1600 / 8 = 200m/hr</t>
    <phoneticPr fontId="2" type="noConversion"/>
  </si>
  <si>
    <r>
      <t>/ Q</t>
    </r>
    <r>
      <rPr>
        <sz val="10"/>
        <rFont val="맑은 고딕"/>
        <family val="3"/>
        <charset val="129"/>
      </rPr>
      <t>d</t>
    </r>
    <phoneticPr fontId="2" type="noConversion"/>
  </si>
  <si>
    <t>=</t>
    <phoneticPr fontId="2" type="noConversion"/>
  </si>
  <si>
    <t>Q</t>
    <phoneticPr fontId="2" type="noConversion"/>
  </si>
  <si>
    <t>3. 다짐</t>
    <phoneticPr fontId="2" type="noConversion"/>
  </si>
  <si>
    <t>4. 살수</t>
    <phoneticPr fontId="2" type="noConversion"/>
  </si>
  <si>
    <t>1) 물탱크  5500L</t>
    <phoneticPr fontId="2" type="noConversion"/>
  </si>
  <si>
    <r>
      <t>1) ASPHALT PAVER (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.</t>
    </r>
    <r>
      <rPr>
        <sz val="10"/>
        <rFont val="맑은 고딕"/>
        <family val="3"/>
        <charset val="129"/>
      </rPr>
      <t>7</t>
    </r>
    <r>
      <rPr>
        <sz val="10"/>
        <rFont val="맑은 고딕"/>
        <family val="3"/>
        <charset val="129"/>
      </rPr>
      <t>m)</t>
    </r>
    <phoneticPr fontId="2" type="noConversion"/>
  </si>
  <si>
    <t>2) 백호우 0.6㎥</t>
    <phoneticPr fontId="2" type="noConversion"/>
  </si>
  <si>
    <r>
      <t>2) 타이어로라(</t>
    </r>
    <r>
      <rPr>
        <sz val="10"/>
        <rFont val="맑은 고딕"/>
        <family val="3"/>
        <charset val="129"/>
      </rPr>
      <t>5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8</t>
    </r>
    <r>
      <rPr>
        <sz val="10"/>
        <rFont val="맑은 고딕"/>
        <family val="3"/>
        <charset val="129"/>
      </rPr>
      <t>TON)</t>
    </r>
    <phoneticPr fontId="2" type="noConversion"/>
  </si>
  <si>
    <r>
      <t>3) 치즐</t>
    </r>
    <r>
      <rPr>
        <sz val="10"/>
        <rFont val="맑은 고딕"/>
        <family val="3"/>
        <charset val="129"/>
      </rPr>
      <t xml:space="preserve"> ( 0.2㎥)</t>
    </r>
    <phoneticPr fontId="2" type="noConversion"/>
  </si>
  <si>
    <r>
      <t>1. 운전경비 (건품:토10-3-2</t>
    </r>
    <r>
      <rPr>
        <sz val="10"/>
        <rFont val="맑은 고딕"/>
        <family val="3"/>
        <charset val="129"/>
      </rPr>
      <t>,3번</t>
    </r>
    <r>
      <rPr>
        <sz val="10"/>
        <rFont val="맑은 고딕"/>
        <family val="3"/>
        <charset val="129"/>
      </rPr>
      <t>)</t>
    </r>
    <phoneticPr fontId="2" type="noConversion"/>
  </si>
  <si>
    <r>
      <t>1. 운전경비 (건품:토10-4-2,9번</t>
    </r>
    <r>
      <rPr>
        <sz val="10"/>
        <rFont val="맑은 고딕"/>
        <family val="3"/>
        <charset val="129"/>
      </rPr>
      <t>)</t>
    </r>
    <phoneticPr fontId="2" type="noConversion"/>
  </si>
  <si>
    <t>1. 포설 (건품 10-3-1,3번(2))</t>
    <phoneticPr fontId="2" type="noConversion"/>
  </si>
  <si>
    <t>0.5대 곱하기</t>
    <phoneticPr fontId="2" type="noConversion"/>
  </si>
  <si>
    <t>일당 시공량 : Qd = 20000m/일</t>
    <phoneticPr fontId="2" type="noConversion"/>
  </si>
  <si>
    <t>시간당 시공량 : Q = Qd / 8hr = 20000 / 8 = 2500m/hr</t>
    <phoneticPr fontId="2" type="noConversion"/>
  </si>
  <si>
    <r>
      <t>(건품:토</t>
    </r>
    <r>
      <rPr>
        <sz val="10"/>
        <rFont val="맑은 고딕"/>
        <family val="3"/>
        <charset val="129"/>
      </rPr>
      <t>10-3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)</t>
    </r>
    <phoneticPr fontId="2" type="noConversion"/>
  </si>
  <si>
    <t>택코팅 RSC-4  (㎡당)</t>
    <phoneticPr fontId="2" type="noConversion"/>
  </si>
  <si>
    <t>프라임코팅 MC-1  (㎡당)</t>
    <phoneticPr fontId="2" type="noConversion"/>
  </si>
  <si>
    <t>일당 시공량 : Qd = 550m/일</t>
    <phoneticPr fontId="2" type="noConversion"/>
  </si>
  <si>
    <t>시간당 시공량 : Q = Qd / 8hr = 550 / 8 = 68m/hr</t>
    <phoneticPr fontId="2" type="noConversion"/>
  </si>
  <si>
    <t>1. 포설 (건품 10-2-2,3번)</t>
    <phoneticPr fontId="2" type="noConversion"/>
  </si>
  <si>
    <t>- 특별인부 :</t>
    <phoneticPr fontId="2" type="noConversion"/>
  </si>
  <si>
    <t>1) 모터그레이더 (3.6m)</t>
    <phoneticPr fontId="2" type="noConversion"/>
  </si>
  <si>
    <r>
      <t>1) 진동로울러(</t>
    </r>
    <r>
      <rPr>
        <sz val="10"/>
        <rFont val="맑은 고딕"/>
        <family val="3"/>
        <charset val="129"/>
      </rPr>
      <t>자주식</t>
    </r>
    <r>
      <rPr>
        <sz val="10"/>
        <rFont val="맑은 고딕"/>
        <family val="3"/>
        <charset val="129"/>
      </rPr>
      <t>) (12Ton)</t>
    </r>
    <phoneticPr fontId="2" type="noConversion"/>
  </si>
  <si>
    <t>1) 물탱크  16000L</t>
    <phoneticPr fontId="2" type="noConversion"/>
  </si>
  <si>
    <t>콘크리트포장깨기 B.H 0.2㎥ (㎥당)</t>
    <phoneticPr fontId="2" type="noConversion"/>
  </si>
  <si>
    <t xml:space="preserve">표층아스콘 포설 및 다짐 (기계식소규모) T=5cm (㎡당) </t>
    <phoneticPr fontId="2" type="noConversion"/>
  </si>
  <si>
    <t xml:space="preserve">기층아스콘 포설 및 다짐 (기계식소규모) T=10cm (㎡당) </t>
    <phoneticPr fontId="2" type="noConversion"/>
  </si>
  <si>
    <t>보조기층 포설 및 다짐 (본선포장) T=20cm (㎡당)</t>
    <phoneticPr fontId="2" type="noConversion"/>
  </si>
  <si>
    <t>단가산출</t>
    <phoneticPr fontId="2" type="noConversion"/>
  </si>
  <si>
    <t>단가산출</t>
    <phoneticPr fontId="2" type="noConversion"/>
  </si>
  <si>
    <t>단 가 산 출 근 거 #1</t>
    <phoneticPr fontId="2" type="noConversion"/>
  </si>
  <si>
    <t>단 가 산 출 근 거 #2</t>
    <phoneticPr fontId="2" type="noConversion"/>
  </si>
  <si>
    <t>단 가 산 출 근 거 #3</t>
    <phoneticPr fontId="2" type="noConversion"/>
  </si>
  <si>
    <t>단 가 산 출 근 거 #4</t>
    <phoneticPr fontId="2" type="noConversion"/>
  </si>
  <si>
    <t>단 가 산 출 근 거 #5</t>
    <phoneticPr fontId="2" type="noConversion"/>
  </si>
  <si>
    <t>단 가 산 출 근 거 #6</t>
    <phoneticPr fontId="2" type="noConversion"/>
  </si>
  <si>
    <t>단 가 산 출 근 거 #7</t>
    <phoneticPr fontId="2" type="noConversion"/>
  </si>
  <si>
    <t>단 가 산 출 근 거 #8</t>
    <phoneticPr fontId="2" type="noConversion"/>
  </si>
  <si>
    <t>단 가 산 출 근 거 #9</t>
    <phoneticPr fontId="2" type="noConversion"/>
  </si>
  <si>
    <r>
      <t>◎ 단가산출-1</t>
    </r>
    <r>
      <rPr>
        <b/>
        <sz val="10"/>
        <rFont val="맑은 고딕"/>
        <family val="3"/>
        <charset val="129"/>
      </rPr>
      <t xml:space="preserve"> : 터파기 (기계: 90%, 인력: 10%) (㎥당)        ㎥당</t>
    </r>
    <phoneticPr fontId="2" type="noConversion"/>
  </si>
  <si>
    <r>
      <t>◎ 단가산출</t>
    </r>
    <r>
      <rPr>
        <b/>
        <sz val="10"/>
        <rFont val="맑은 고딕"/>
        <family val="3"/>
        <charset val="129"/>
      </rPr>
      <t>-2</t>
    </r>
    <r>
      <rPr>
        <b/>
        <sz val="10"/>
        <rFont val="맑은 고딕"/>
        <family val="3"/>
        <charset val="129"/>
      </rPr>
      <t xml:space="preserve"> : 되메우기 및 다짐(기계) B.H 0.2㎥ + 콤펙터 (㎥당)</t>
    </r>
    <phoneticPr fontId="2" type="noConversion"/>
  </si>
  <si>
    <r>
      <t>2. 다짐(플레이트 콤펙터 1.5TON) (건품:토</t>
    </r>
    <r>
      <rPr>
        <sz val="10"/>
        <rFont val="맑은 고딕"/>
        <family val="3"/>
        <charset val="129"/>
      </rPr>
      <t>9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9</t>
    </r>
    <r>
      <rPr>
        <sz val="10"/>
        <rFont val="맑은 고딕"/>
        <family val="3"/>
        <charset val="129"/>
      </rPr>
      <t>)</t>
    </r>
    <phoneticPr fontId="2" type="noConversion"/>
  </si>
  <si>
    <t xml:space="preserve">◎ 건주단가산출근거#1: 크레인 트럭 ( 5 TON ) 건주 - 5m ~ 7m </t>
    <phoneticPr fontId="49" type="noConversion"/>
  </si>
  <si>
    <t xml:space="preserve">◎ 건주단가산출근거#2: 크레인 트럭 ( 5 TON ) 건주 - 8m ~ 9m </t>
    <phoneticPr fontId="49" type="noConversion"/>
  </si>
  <si>
    <t xml:space="preserve">◎ 건주단가산출근거#3: 크레인 트럭 ( 5 TON ) 건주 - 10m ~ 12m </t>
    <phoneticPr fontId="49" type="noConversion"/>
  </si>
  <si>
    <t xml:space="preserve">◎ 건주단가산출근거#4: 크레인 트럭 ( 5 TON ) 건주 - 14m이하 </t>
    <phoneticPr fontId="49" type="noConversion"/>
  </si>
  <si>
    <r>
      <t>(</t>
    </r>
    <r>
      <rPr>
        <sz val="10"/>
        <color indexed="10"/>
        <rFont val="맑은 고딕"/>
        <family val="3"/>
        <charset val="129"/>
      </rPr>
      <t>기</t>
    </r>
    <r>
      <rPr>
        <sz val="10"/>
        <color indexed="10"/>
        <rFont val="맑은 고딕"/>
        <family val="3"/>
        <charset val="129"/>
      </rPr>
      <t>계</t>
    </r>
    <r>
      <rPr>
        <sz val="10"/>
        <color indexed="10"/>
        <rFont val="맑은 고딕"/>
        <family val="3"/>
        <charset val="129"/>
      </rPr>
      <t>경</t>
    </r>
    <r>
      <rPr>
        <sz val="10"/>
        <color indexed="10"/>
        <rFont val="맑은 고딕"/>
        <family val="3"/>
        <charset val="129"/>
      </rPr>
      <t>비</t>
    </r>
    <r>
      <rPr>
        <sz val="10"/>
        <color indexed="10"/>
        <rFont val="맑은 고딕"/>
        <family val="3"/>
        <charset val="129"/>
      </rPr>
      <t>산</t>
    </r>
    <r>
      <rPr>
        <sz val="10"/>
        <color indexed="10"/>
        <rFont val="맑은 고딕"/>
        <family val="3"/>
        <charset val="129"/>
      </rPr>
      <t>출</t>
    </r>
    <r>
      <rPr>
        <sz val="10"/>
        <color indexed="10"/>
        <rFont val="맑은 고딕"/>
        <family val="3"/>
        <charset val="129"/>
      </rPr>
      <t>근</t>
    </r>
    <r>
      <rPr>
        <sz val="10"/>
        <color indexed="10"/>
        <rFont val="맑은 고딕"/>
        <family val="3"/>
        <charset val="129"/>
      </rPr>
      <t>거</t>
    </r>
    <r>
      <rPr>
        <sz val="10"/>
        <color indexed="10"/>
        <rFont val="맑은 고딕"/>
        <family val="3"/>
        <charset val="129"/>
      </rPr>
      <t>#5</t>
    </r>
    <r>
      <rPr>
        <sz val="10"/>
        <color indexed="10"/>
        <rFont val="맑은 고딕"/>
        <family val="3"/>
        <charset val="129"/>
      </rPr>
      <t>)</t>
    </r>
    <phoneticPr fontId="2" type="noConversion"/>
  </si>
  <si>
    <t>(기계경비산출근거#5)</t>
  </si>
  <si>
    <r>
      <t>(기계경비산출근거#</t>
    </r>
    <r>
      <rPr>
        <sz val="10"/>
        <color indexed="10"/>
        <rFont val="맑은 고딕"/>
        <family val="3"/>
        <charset val="129"/>
      </rPr>
      <t>4</t>
    </r>
    <r>
      <rPr>
        <sz val="10"/>
        <color indexed="10"/>
        <rFont val="맑은 고딕"/>
        <family val="3"/>
        <charset val="129"/>
      </rPr>
      <t>)</t>
    </r>
    <phoneticPr fontId="2" type="noConversion"/>
  </si>
  <si>
    <t>(기계경비산출근거#7) 0.5대 곱하기</t>
    <phoneticPr fontId="2" type="noConversion"/>
  </si>
  <si>
    <t>(기계경비산출근거#2)</t>
    <phoneticPr fontId="2" type="noConversion"/>
  </si>
  <si>
    <t>(기계경비산출근거#2)</t>
    <phoneticPr fontId="2" type="noConversion"/>
  </si>
  <si>
    <t>(기계경비산출근거#2+기계경비산출근거#8)</t>
    <phoneticPr fontId="2" type="noConversion"/>
  </si>
  <si>
    <r>
      <t>(기계경비산출근거#</t>
    </r>
    <r>
      <rPr>
        <sz val="10"/>
        <color indexed="10"/>
        <rFont val="맑은 고딕"/>
        <family val="3"/>
        <charset val="129"/>
      </rPr>
      <t>5</t>
    </r>
    <r>
      <rPr>
        <sz val="10"/>
        <color indexed="10"/>
        <rFont val="맑은 고딕"/>
        <family val="3"/>
        <charset val="129"/>
      </rPr>
      <t>)</t>
    </r>
    <phoneticPr fontId="2" type="noConversion"/>
  </si>
  <si>
    <t>(기계경비산출근거#9)</t>
    <phoneticPr fontId="2" type="noConversion"/>
  </si>
  <si>
    <t>(기계경비산출근거#1)</t>
    <phoneticPr fontId="2" type="noConversion"/>
  </si>
  <si>
    <t>(기계경비산출근거#11)</t>
    <phoneticPr fontId="2" type="noConversion"/>
  </si>
  <si>
    <t>(기계경비산출근거#10)</t>
    <phoneticPr fontId="2" type="noConversion"/>
  </si>
  <si>
    <t>(기계경비산출근거#13)</t>
    <phoneticPr fontId="2" type="noConversion"/>
  </si>
  <si>
    <t>(기계경비산출근거#14)</t>
    <phoneticPr fontId="2" type="noConversion"/>
  </si>
  <si>
    <t>(기계경비산출근거#12)</t>
    <phoneticPr fontId="2" type="noConversion"/>
  </si>
  <si>
    <t xml:space="preserve">x </t>
    <phoneticPr fontId="2" type="noConversion"/>
  </si>
  <si>
    <t>(</t>
    <phoneticPr fontId="2" type="noConversion"/>
  </si>
  <si>
    <t xml:space="preserve">x </t>
    <phoneticPr fontId="2" type="noConversion"/>
  </si>
  <si>
    <t>(기계경비산출근거#6)</t>
    <phoneticPr fontId="2" type="noConversion"/>
  </si>
  <si>
    <t>(기계경비산출근거#5)</t>
    <phoneticPr fontId="2" type="noConversion"/>
  </si>
  <si>
    <t>(기계경비산출근거#1)</t>
    <phoneticPr fontId="2" type="noConversion"/>
  </si>
  <si>
    <t>(기계경비산출근거#2)</t>
    <phoneticPr fontId="2" type="noConversion"/>
  </si>
  <si>
    <t>◎ 산출근거2 : 트럭탑재형크레인 ( 5 TON ) (건품:토9-5-9)</t>
    <phoneticPr fontId="49" type="noConversion"/>
  </si>
  <si>
    <r>
      <t>W</t>
    </r>
    <r>
      <rPr>
        <b/>
        <sz val="10"/>
        <rFont val="맑은 고딕"/>
        <family val="3"/>
        <charset val="129"/>
      </rPr>
      <t>7</t>
    </r>
    <r>
      <rPr>
        <b/>
        <sz val="10"/>
        <rFont val="맑은 고딕"/>
        <family val="3"/>
        <charset val="129"/>
      </rPr>
      <t>00 x D500 x H500</t>
    </r>
    <phoneticPr fontId="2" type="noConversion"/>
  </si>
  <si>
    <t>기초산출#4</t>
    <phoneticPr fontId="49" type="noConversion"/>
  </si>
  <si>
    <t>수목조명용기초 TYPE"C", ABS BOX기초</t>
    <phoneticPr fontId="4" type="noConversion"/>
  </si>
  <si>
    <t>화물차운전사</t>
    <phoneticPr fontId="49" type="noConversion"/>
  </si>
  <si>
    <t>◎ 건주단가산출근거#1: 크레인 트럭 ( 5 TON ) 건주 - 5m ~ 7m [철거]</t>
    <phoneticPr fontId="49" type="noConversion"/>
  </si>
  <si>
    <t>◎ 건주단가산출근거#1: 크레인 트럭 ( 5 TON ) 건주 - 10m ~ 12m [철거]</t>
    <phoneticPr fontId="49" type="noConversion"/>
  </si>
  <si>
    <t>1. 도급공사</t>
    <phoneticPr fontId="2" type="noConversion"/>
  </si>
  <si>
    <t>사업명 : 신호대교 경관조명 개선사업</t>
    <phoneticPr fontId="2" type="noConversion"/>
  </si>
  <si>
    <t xml:space="preserve">2018년  8월   일 </t>
    <phoneticPr fontId="2" type="noConversion"/>
  </si>
  <si>
    <t>5. 고재처리</t>
    <phoneticPr fontId="2" type="noConversion"/>
  </si>
  <si>
    <t>합계</t>
    <phoneticPr fontId="2" type="noConversion"/>
  </si>
  <si>
    <t>1. 기존 시설물 철거</t>
  </si>
  <si>
    <t>기존 분전반 철거</t>
  </si>
  <si>
    <t>기존 조광기함 철거</t>
  </si>
  <si>
    <t>MH 140W</t>
  </si>
  <si>
    <t>기존 덕트커버 철거</t>
  </si>
  <si>
    <t>m</t>
  </si>
  <si>
    <t>기존 투광등기구 철거</t>
  </si>
  <si>
    <t>NA 250W</t>
  </si>
  <si>
    <t>MH 400W</t>
  </si>
  <si>
    <t>MH 250W</t>
  </si>
  <si>
    <t>MH 150W</t>
  </si>
  <si>
    <t>기존 케이블 철거</t>
  </si>
  <si>
    <t>CV 60㎟/1C</t>
  </si>
  <si>
    <t>CV 8㎟/4C</t>
  </si>
  <si>
    <t>CV 8㎟/3C</t>
  </si>
  <si>
    <t>CV 2.0㎟/2C</t>
  </si>
  <si>
    <t>CVV-SB 3.5㎟/3C</t>
  </si>
  <si>
    <t>GV 8㎟</t>
  </si>
  <si>
    <t>고재처리</t>
  </si>
  <si>
    <t>동설, A동</t>
  </si>
  <si>
    <t>kg</t>
  </si>
  <si>
    <t>기존 덕트 철거</t>
  </si>
  <si>
    <t>W:110xH:50mm</t>
  </si>
  <si>
    <t>알루미늄설, 분철</t>
  </si>
  <si>
    <t>광섬유 철거</t>
  </si>
  <si>
    <t>ton</t>
  </si>
  <si>
    <t>생철 B</t>
  </si>
  <si>
    <t>2. 인입설비</t>
  </si>
  <si>
    <t>AC전원 케이블</t>
  </si>
  <si>
    <t>F-CV 16㎟/4C</t>
  </si>
  <si>
    <t>접지용 전선</t>
  </si>
  <si>
    <t>F-GV 16㎟</t>
  </si>
  <si>
    <t>경관조명 제어반</t>
  </si>
  <si>
    <t>LP-A</t>
  </si>
  <si>
    <t>면</t>
  </si>
  <si>
    <t>LP-B</t>
  </si>
  <si>
    <t>양방향 자동점멸기</t>
  </si>
  <si>
    <t>CDMA방식</t>
  </si>
  <si>
    <t>메인컨트롤러</t>
  </si>
  <si>
    <t>DMX512</t>
  </si>
  <si>
    <t>ABS BOX</t>
  </si>
  <si>
    <t>380x280x180</t>
  </si>
  <si>
    <t>3. 본선구간</t>
  </si>
  <si>
    <t>3.1 본선부 아치 리브 외측 조명</t>
  </si>
  <si>
    <t>파상형 경질 폴리에틸렌 전선관</t>
  </si>
  <si>
    <t>FEP Φ 50</t>
  </si>
  <si>
    <t>FEP Φ 40</t>
  </si>
  <si>
    <t>관로터파기</t>
  </si>
  <si>
    <t>보도블록구간</t>
  </si>
  <si>
    <t>1종 금속제 가요전선관</t>
  </si>
  <si>
    <t>FLEX 54C</t>
  </si>
  <si>
    <t>FLEX 42C</t>
  </si>
  <si>
    <t>FLEX 28C</t>
  </si>
  <si>
    <t>F-CV 25㎟/4C</t>
  </si>
  <si>
    <t>F-CV 10㎟/4C</t>
  </si>
  <si>
    <t>F-CV 4㎟/4C</t>
  </si>
  <si>
    <t>F-GV 10㎟</t>
  </si>
  <si>
    <t>F-GV 4㎟</t>
  </si>
  <si>
    <t>DC전원 케이블</t>
  </si>
  <si>
    <t>F-CV 16㎟/2C</t>
  </si>
  <si>
    <t>F-CV 10㎟/2C</t>
  </si>
  <si>
    <t>F-CV 6㎟/2C</t>
  </si>
  <si>
    <t>F-CV 4㎟/2C</t>
  </si>
  <si>
    <t>F-CV 2.5㎟/2C</t>
  </si>
  <si>
    <t>통신 케이블(제어용)</t>
  </si>
  <si>
    <t>AWG#20×2P, 0.5㎟</t>
  </si>
  <si>
    <t>AL.DUCT</t>
  </si>
  <si>
    <t>W:150xH:100mm</t>
  </si>
  <si>
    <t>W:120xH:60mm</t>
  </si>
  <si>
    <t>W:60xH:60mm</t>
  </si>
  <si>
    <t>SMPS외함 [STS 1.2t]</t>
  </si>
  <si>
    <t>W:900xH:800xD:300mm</t>
  </si>
  <si>
    <t>케미컬 앙카</t>
  </si>
  <si>
    <t>캡슐식 M10x90mm</t>
  </si>
  <si>
    <t>SMPS 500W</t>
  </si>
  <si>
    <t>DC 24V [일반형]</t>
  </si>
  <si>
    <t>SMPS 200W</t>
  </si>
  <si>
    <t>전원용SPD</t>
  </si>
  <si>
    <t>3상 4선 40kA</t>
  </si>
  <si>
    <t>고조파필터</t>
  </si>
  <si>
    <t>12A</t>
  </si>
  <si>
    <t>본선부 아치 리브 외측 Bracket</t>
  </si>
  <si>
    <t>STS 1,116x1,100mm</t>
  </si>
  <si>
    <t>STS 870x1,100mm</t>
  </si>
  <si>
    <t>조명기구 TYPE "A"</t>
  </si>
  <si>
    <t>LINE LED 15W 120˚</t>
  </si>
  <si>
    <t>서브컨트롤러</t>
  </si>
  <si>
    <t>RS485</t>
  </si>
  <si>
    <t>스플리터</t>
  </si>
  <si>
    <t>110x80x65</t>
  </si>
  <si>
    <t>기존 덕트 커버</t>
  </si>
  <si>
    <t>115x50x1,000mm 1.2t</t>
  </si>
  <si>
    <t>본선부 SMPS 외함 Bracket</t>
  </si>
  <si>
    <t>STS 200x350x900mm 2t</t>
  </si>
  <si>
    <t>3.2 본선부 아치 리브 스트럿 조명</t>
  </si>
  <si>
    <t>FLEX 36C</t>
  </si>
  <si>
    <t>W:50xH:35mm</t>
  </si>
  <si>
    <t>조명기구 TYPE "B"</t>
  </si>
  <si>
    <t>본선부 아치 리브 스트럿 Bracket</t>
  </si>
  <si>
    <t>STS 100x1,000mm</t>
  </si>
  <si>
    <t>3.3 본선부 행거 내측면 조명</t>
  </si>
  <si>
    <t>강제전선관</t>
  </si>
  <si>
    <t>STEEL 36C</t>
  </si>
  <si>
    <t>SMPS 320W</t>
  </si>
  <si>
    <t>W:600xH:700xD:300mm</t>
  </si>
  <si>
    <t>본선부 행거 내측면 Bracket</t>
  </si>
  <si>
    <t>STS 200x250mm 4t</t>
  </si>
  <si>
    <t>조명기구 TYPE "C"</t>
  </si>
  <si>
    <t>LED 투광등 15W 15˚</t>
  </si>
  <si>
    <t>조명기구 TYPE "D"</t>
  </si>
  <si>
    <t>LED 투광등 36W 15˚</t>
  </si>
  <si>
    <t>조명기구 악세서리</t>
  </si>
  <si>
    <t>투광등용 HOOD</t>
  </si>
  <si>
    <t>4. 접속부 상판 외측 조명</t>
  </si>
  <si>
    <t>F-CV 35㎟/4C</t>
  </si>
  <si>
    <t>F-CV 6㎟/4C</t>
  </si>
  <si>
    <t>F-GV 6㎟</t>
  </si>
  <si>
    <t>W:70xH:40mm</t>
  </si>
  <si>
    <t>W:750xH:700xD:300mm</t>
  </si>
  <si>
    <t>접속교 상판 외측 Bracket</t>
  </si>
  <si>
    <t>STS 15x20x1,200mm</t>
  </si>
  <si>
    <t>접속교 SMPS 외함 Bracket</t>
  </si>
  <si>
    <t>STS 앵글 50x50x350mm</t>
  </si>
  <si>
    <t>사업명 : 신호대교 관광자원화(경관조명 개선)사업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</si>
</sst>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9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8" formatCode="0_ "/>
    <numFmt numFmtId="180" formatCode="#,##0;[Red]#,##0"/>
    <numFmt numFmtId="181" formatCode="#,##0.00;[Red]#,##0.00"/>
    <numFmt numFmtId="184" formatCode="#,##0_ "/>
    <numFmt numFmtId="185" formatCode="&quot;₩&quot;#,##0.00;&quot;₩&quot;&quot;₩&quot;&quot;₩&quot;&quot;₩&quot;&quot;₩&quot;\-#,##0.00"/>
    <numFmt numFmtId="186" formatCode="_-&quot;₩&quot;* #,##0.00_-;&quot;₩&quot;&quot;₩&quot;\-&quot;₩&quot;* #,##0.00_-;_-&quot;₩&quot;* &quot;-&quot;??_-;_-@_-"/>
    <numFmt numFmtId="187" formatCode="_-* #,##0.00_-;&quot;₩&quot;&quot;₩&quot;\-* #,##0.00_-;_-* &quot;-&quot;??_-;_-@_-"/>
    <numFmt numFmtId="188" formatCode="&quot;₩&quot;#,##0;&quot;₩&quot;&quot;₩&quot;&quot;₩&quot;&quot;₩&quot;\-#,##0"/>
    <numFmt numFmtId="189" formatCode="&quot;₩&quot;#,##0;[Red]&quot;₩&quot;&quot;₩&quot;&quot;₩&quot;&quot;₩&quot;\-#,##0"/>
    <numFmt numFmtId="190" formatCode="&quot;₩&quot;#,##0.00;&quot;₩&quot;&quot;₩&quot;&quot;₩&quot;&quot;₩&quot;\-#,##0.00"/>
    <numFmt numFmtId="191" formatCode="&quot;₩&quot;#,##0;&quot;₩&quot;&quot;₩&quot;&quot;₩&quot;&quot;₩&quot;\-&quot;₩&quot;#,##0"/>
    <numFmt numFmtId="192" formatCode="#,##0.00\ &quot;Pts&quot;;\-#,##0.00\ &quot;Pts&quot;"/>
    <numFmt numFmtId="193" formatCode="_ * #,##0_ ;_ * \-#,##0_ ;_ * &quot;-&quot;_ ;_ @_ "/>
    <numFmt numFmtId="194" formatCode="_ * #,##0.00_ ;_ * \-#,##0.00_ ;_ * &quot;-&quot;??_ ;_ @_ "/>
    <numFmt numFmtId="195" formatCode="#,##0.0"/>
    <numFmt numFmtId="196" formatCode="_-[$€-2]* #,##0.00_-;\-[$€-2]* #,##0.00_-;_-[$€-2]* &quot;-&quot;??_-"/>
    <numFmt numFmtId="197" formatCode="_-* #,##0\ &quot;DM&quot;_-;\-* #,##0\ &quot;DM&quot;_-;_-* &quot;-&quot;\ &quot;DM&quot;_-;_-@_-"/>
    <numFmt numFmtId="198" formatCode="_-* #,##0\ _D_M_-;\-* #,##0\ _D_M_-;_-* &quot;-&quot;\ _D_M_-;_-@_-"/>
    <numFmt numFmtId="199" formatCode="_-* #,##0.00\ &quot;DM&quot;_-;\-* #,##0.00\ &quot;DM&quot;_-;_-* &quot;-&quot;??\ &quot;DM&quot;_-;_-@_-"/>
    <numFmt numFmtId="200" formatCode="_-* #,##0.00\ _D_M_-;\-* #,##0.00\ _D_M_-;_-* &quot;-&quot;??\ _D_M_-;_-@_-"/>
    <numFmt numFmtId="201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02" formatCode="#,##0;&quot;₩&quot;&quot;₩&quot;&quot;₩&quot;&quot;₩&quot;\(#,##0&quot;₩&quot;&quot;₩&quot;&quot;₩&quot;&quot;₩&quot;\)"/>
    <numFmt numFmtId="203" formatCode="0.0"/>
    <numFmt numFmtId="205" formatCode="&quot;₩&quot;#,##0;&quot;₩&quot;&quot;₩&quot;&quot;₩&quot;&quot;₩&quot;&quot;₩&quot;&quot;₩&quot;&quot;₩&quot;&quot;₩&quot;&quot;₩&quot;&quot;₩&quot;\-&quot;₩&quot;#,##0"/>
    <numFmt numFmtId="206" formatCode="#."/>
    <numFmt numFmtId="207" formatCode="_-* #,##0.0_-;\-* #,##0.0_-;_-* &quot;-&quot;_-;_-@_-"/>
    <numFmt numFmtId="208" formatCode="0.000"/>
    <numFmt numFmtId="209" formatCode="_ * #,##0.0_ ;_ * \-#,##0.0_ ;_ * &quot;-&quot;_ ;_ @_ "/>
    <numFmt numFmtId="210" formatCode="_ * #,##0.00_ ;_ * \-#,##0.00_ ;_ * &quot;-&quot;_ ;_ @_ "/>
    <numFmt numFmtId="211" formatCode="_ * #,##0.000_ ;_ * \-#,##0.000_ ;_ * &quot;-&quot;_ ;_ @_ "/>
    <numFmt numFmtId="212" formatCode="_-* #,##0.00_-;&quot;₩&quot;&quot;₩&quot;&quot;₩&quot;\-* #,##0.00_-;_-* &quot;-&quot;??_-;_-@_-"/>
    <numFmt numFmtId="213" formatCode="&quot;직&quot;&quot;원&quot;\ ##\ &quot;인&quot;"/>
    <numFmt numFmtId="214" formatCode="&quot;순&quot;&quot;공&quot;&quot;사&quot;&quot;비&quot;&quot;의&quot;\ #.##\ %"/>
    <numFmt numFmtId="217" formatCode="#,##0_);\(#,##0\)"/>
    <numFmt numFmtId="218" formatCode="&quot;제 &quot;General&quot;호표&quot;"/>
    <numFmt numFmtId="219" formatCode="#,##0.00000000000"/>
    <numFmt numFmtId="221" formatCode="0;[Red]0"/>
    <numFmt numFmtId="222" formatCode="#\!."/>
    <numFmt numFmtId="223" formatCode="_-* #,##0.000_-;\-* #,##0.000_-;_-* &quot;-&quot;_-;_-@_-"/>
    <numFmt numFmtId="224" formatCode="#,##0.00_ "/>
    <numFmt numFmtId="225" formatCode="#,##0;[Red]&quot;-&quot;#,##0"/>
    <numFmt numFmtId="226" formatCode="#,##0.00;[Red]&quot;-&quot;#,##0.00"/>
    <numFmt numFmtId="227" formatCode="&quot;₩&quot;#,##0;&quot;₩&quot;&quot;₩&quot;&quot;₩&quot;&quot;₩&quot;&quot;₩&quot;\-#,##0"/>
    <numFmt numFmtId="228" formatCode="&quot;₩&quot;#,##0.00;[Red]&quot;₩&quot;&quot;₩&quot;\-#,##0.00"/>
    <numFmt numFmtId="229" formatCode="&quot;₩&quot;#,##0;[Red]&quot;₩&quot;&quot;₩&quot;\-#,##0"/>
    <numFmt numFmtId="230" formatCode="&quot;₩&quot;#,##0;[Red]&quot;₩&quot;&quot;₩&quot;&quot;₩&quot;&quot;₩&quot;&quot;₩&quot;\-#,##0"/>
    <numFmt numFmtId="231" formatCode="_-&quot;₩&quot;* #,##0.00_-;&quot;₩&quot;&quot;₩&quot;&quot;₩&quot;\-&quot;₩&quot;* #,##0.00_-;_-&quot;₩&quot;* &quot;-&quot;??_-;_-@_-"/>
    <numFmt numFmtId="232" formatCode="0.0000000000E+00;\ᯜ"/>
    <numFmt numFmtId="233" formatCode="_-* #,##0.00_-;\-* #,##0.00_-;_-* &quot;-&quot;_-;_-@_-"/>
    <numFmt numFmtId="240" formatCode="General&quot;천원&quot;"/>
    <numFmt numFmtId="246" formatCode="#,##0_ ;[Red]\-#,##0\ "/>
    <numFmt numFmtId="247" formatCode="_ * #,##0.0000_ ;_ * \-#,##0.0000_ ;_ * &quot;-&quot;_ ;_ @_ "/>
    <numFmt numFmtId="250" formatCode="0;_뇿"/>
    <numFmt numFmtId="251" formatCode="0.0;_뇿"/>
    <numFmt numFmtId="252" formatCode="General\ &quot;m/hr&quot;"/>
  </numFmts>
  <fonts count="17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10"/>
      <name val="Times New Roman"/>
      <family val="1"/>
    </font>
    <font>
      <u/>
      <sz val="11"/>
      <color indexed="20"/>
      <name val="돋움"/>
      <family val="3"/>
      <charset val="129"/>
    </font>
    <font>
      <sz val="11"/>
      <name val="바탕"/>
      <family val="1"/>
      <charset val="129"/>
    </font>
    <font>
      <sz val="10"/>
      <name val="굴림체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1"/>
      <name val="바탕"/>
      <family val="1"/>
      <charset val="129"/>
    </font>
    <font>
      <sz val="9"/>
      <name val="MS Sans Serif"/>
      <family val="2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6"/>
      <name val="굴림체"/>
      <family val="3"/>
      <charset val="129"/>
    </font>
    <font>
      <u/>
      <sz val="9"/>
      <color indexed="36"/>
      <name val="Helv"/>
      <family val="2"/>
    </font>
    <font>
      <sz val="12"/>
      <name val="ⓒoUAAA¨u"/>
      <family val="1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16"/>
      <name val="Courier"/>
      <family val="3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16"/>
      <name val="Courier"/>
      <family val="3"/>
    </font>
    <font>
      <b/>
      <sz val="11"/>
      <name val="Helv"/>
      <family val="2"/>
    </font>
    <font>
      <sz val="7"/>
      <name val="Small Fonts"/>
      <family val="2"/>
    </font>
    <font>
      <b/>
      <sz val="12"/>
      <name val="Book Antiqua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8"/>
      <name val="바탕"/>
      <family val="1"/>
      <charset val="129"/>
    </font>
    <font>
      <sz val="10"/>
      <name val="돋움체"/>
      <family val="3"/>
      <charset val="129"/>
    </font>
    <font>
      <sz val="12"/>
      <name val="돋움체"/>
      <family val="3"/>
      <charset val="129"/>
    </font>
    <font>
      <sz val="11"/>
      <name val="굴림체"/>
      <family val="3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8"/>
      <name val="¹UAAA¼"/>
      <family val="1"/>
      <charset val="129"/>
    </font>
    <font>
      <sz val="14"/>
      <name val="¹ÙÅÁÃ¼"/>
      <family val="1"/>
      <charset val="129"/>
    </font>
    <font>
      <sz val="12"/>
      <name val="μ¸¿oA¼"/>
      <family val="3"/>
      <charset val="129"/>
    </font>
    <font>
      <sz val="12"/>
      <color indexed="24"/>
      <name val="Arial"/>
      <family val="2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u/>
      <sz val="22"/>
      <name val="돋움체"/>
      <family val="3"/>
      <charset val="129"/>
    </font>
    <font>
      <b/>
      <sz val="13"/>
      <name val="돋움체"/>
      <family val="3"/>
      <charset val="129"/>
    </font>
    <font>
      <sz val="11"/>
      <color indexed="10"/>
      <name val="돋움체"/>
      <family val="3"/>
      <charset val="129"/>
    </font>
    <font>
      <sz val="24"/>
      <name val="돋움체"/>
      <family val="3"/>
      <charset val="129"/>
    </font>
    <font>
      <b/>
      <sz val="20"/>
      <name val="돋움체"/>
      <family val="3"/>
      <charset val="129"/>
    </font>
    <font>
      <b/>
      <sz val="12"/>
      <name val="바탕체"/>
      <family val="1"/>
      <charset val="129"/>
    </font>
    <font>
      <sz val="1"/>
      <color indexed="0"/>
      <name val="Courier"/>
      <family val="3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color indexed="8"/>
      <name val="맑은 고딕"/>
      <family val="3"/>
      <charset val="129"/>
    </font>
    <font>
      <sz val="1"/>
      <color indexed="0"/>
      <name val="Courier"/>
      <family val="3"/>
    </font>
    <font>
      <i/>
      <outline/>
      <shadow/>
      <u/>
      <sz val="1"/>
      <color indexed="24"/>
      <name val="Courier"/>
      <family val="3"/>
    </font>
    <font>
      <sz val="1"/>
      <color indexed="8"/>
      <name val="Courier"/>
      <family val="3"/>
    </font>
    <font>
      <sz val="9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1"/>
      <name val="굴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Univers (WN)"/>
      <family val="2"/>
    </font>
    <font>
      <b/>
      <i/>
      <sz val="12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b/>
      <sz val="12"/>
      <color indexed="16"/>
      <name val="±¼¸²A¼"/>
      <family val="3"/>
      <charset val="129"/>
    </font>
    <font>
      <sz val="11"/>
      <name val="±¼¸²A¼"/>
      <family val="3"/>
      <charset val="129"/>
    </font>
    <font>
      <u/>
      <sz val="14"/>
      <color indexed="36"/>
      <name val="Cordia New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u/>
      <sz val="22"/>
      <name val="맑은 고딕"/>
      <family val="3"/>
      <charset val="129"/>
    </font>
    <font>
      <b/>
      <sz val="13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24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color indexed="12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1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13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0"/>
      <color indexed="13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0"/>
      <color indexed="36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8"/>
      <name val="맑은 고딕"/>
      <family val="3"/>
      <charset val="129"/>
    </font>
    <font>
      <b/>
      <u/>
      <sz val="20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b/>
      <u/>
      <sz val="28"/>
      <name val="맑은 고딕"/>
      <family val="3"/>
      <charset val="129"/>
    </font>
    <font>
      <sz val="11"/>
      <color rgb="FFFF0000"/>
      <name val="돋움"/>
      <family val="3"/>
      <charset val="129"/>
    </font>
    <font>
      <sz val="9"/>
      <color indexed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lightUp">
        <fgColor indexed="19"/>
      </patternFill>
    </fill>
    <fill>
      <patternFill patternType="darkGray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/>
      <top style="medium">
        <color indexed="64"/>
      </top>
      <bottom/>
      <diagonal/>
    </border>
    <border>
      <left/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10"/>
      </right>
      <top/>
      <bottom style="thin">
        <color indexed="10"/>
      </bottom>
      <diagonal/>
    </border>
    <border>
      <left style="medium">
        <color indexed="64"/>
      </left>
      <right style="thin">
        <color indexed="10"/>
      </right>
      <top style="thin">
        <color indexed="10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2106">
    <xf numFmtId="0" fontId="0" fillId="0" borderId="0">
      <alignment vertical="center"/>
    </xf>
    <xf numFmtId="0" fontId="9" fillId="0" borderId="1">
      <alignment horizontal="center"/>
    </xf>
    <xf numFmtId="0" fontId="10" fillId="0" borderId="0">
      <alignment vertical="center"/>
    </xf>
    <xf numFmtId="3" fontId="51" fillId="0" borderId="2"/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 applyFont="0" applyFill="0" applyBorder="0" applyAlignment="0" applyProtection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212" fontId="1" fillId="0" borderId="0" applyFont="0" applyFill="0" applyBorder="0" applyAlignment="0" applyProtection="0"/>
    <xf numFmtId="0" fontId="1" fillId="0" borderId="0"/>
    <xf numFmtId="0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" fillId="0" borderId="0"/>
    <xf numFmtId="0" fontId="1" fillId="0" borderId="0"/>
    <xf numFmtId="0" fontId="14" fillId="0" borderId="0"/>
    <xf numFmtId="0" fontId="13" fillId="0" borderId="0"/>
    <xf numFmtId="0" fontId="1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0"/>
    <xf numFmtId="0" fontId="13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3" fillId="0" borderId="0"/>
    <xf numFmtId="0" fontId="8" fillId="0" borderId="0" applyFont="0" applyFill="0" applyBorder="0" applyAlignment="0" applyProtection="0"/>
    <xf numFmtId="0" fontId="13" fillId="0" borderId="0"/>
    <xf numFmtId="0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8" fillId="0" borderId="0" applyFont="0" applyFill="0" applyBorder="0" applyAlignment="0" applyProtection="0"/>
    <xf numFmtId="0" fontId="17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 applyFont="0" applyFill="0" applyBorder="0" applyAlignment="0" applyProtection="0"/>
    <xf numFmtId="0" fontId="13" fillId="0" borderId="0"/>
    <xf numFmtId="0" fontId="13" fillId="0" borderId="0"/>
    <xf numFmtId="206" fontId="17" fillId="0" borderId="0">
      <protection locked="0"/>
    </xf>
    <xf numFmtId="0" fontId="8" fillId="0" borderId="0"/>
    <xf numFmtId="0" fontId="1" fillId="0" borderId="0"/>
    <xf numFmtId="0" fontId="14" fillId="0" borderId="0"/>
    <xf numFmtId="21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8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212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6" fontId="17" fillId="0" borderId="0">
      <protection locked="0"/>
    </xf>
    <xf numFmtId="0" fontId="13" fillId="0" borderId="0"/>
    <xf numFmtId="0" fontId="8" fillId="0" borderId="0" applyFont="0" applyFill="0" applyBorder="0" applyAlignment="0" applyProtection="0"/>
    <xf numFmtId="0" fontId="8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1" fillId="0" borderId="0">
      <alignment vertical="center"/>
    </xf>
    <xf numFmtId="0" fontId="11" fillId="0" borderId="0">
      <alignment vertical="center"/>
    </xf>
    <xf numFmtId="227" fontId="25" fillId="0" borderId="0">
      <protection locked="0"/>
    </xf>
    <xf numFmtId="227" fontId="25" fillId="0" borderId="0">
      <protection locked="0"/>
    </xf>
    <xf numFmtId="227" fontId="134" fillId="0" borderId="0">
      <protection locked="0"/>
    </xf>
    <xf numFmtId="227" fontId="155" fillId="0" borderId="0">
      <protection locked="0"/>
    </xf>
    <xf numFmtId="227" fontId="155" fillId="0" borderId="0">
      <protection locked="0"/>
    </xf>
    <xf numFmtId="227" fontId="25" fillId="0" borderId="0">
      <protection locked="0"/>
    </xf>
    <xf numFmtId="227" fontId="155" fillId="0" borderId="0">
      <protection locked="0"/>
    </xf>
    <xf numFmtId="227" fontId="25" fillId="0" borderId="0">
      <protection locked="0"/>
    </xf>
    <xf numFmtId="227" fontId="155" fillId="0" borderId="0">
      <protection locked="0"/>
    </xf>
    <xf numFmtId="227" fontId="15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3" fontId="51" fillId="0" borderId="2"/>
    <xf numFmtId="3" fontId="51" fillId="0" borderId="2"/>
    <xf numFmtId="0" fontId="13" fillId="0" borderId="0"/>
    <xf numFmtId="225" fontId="97" fillId="0" borderId="0">
      <alignment vertical="center"/>
    </xf>
    <xf numFmtId="225" fontId="97" fillId="0" borderId="0">
      <alignment vertical="center"/>
    </xf>
    <xf numFmtId="225" fontId="97" fillId="0" borderId="0">
      <alignment vertical="center"/>
    </xf>
    <xf numFmtId="225" fontId="97" fillId="0" borderId="0">
      <alignment vertical="center"/>
    </xf>
    <xf numFmtId="0" fontId="13" fillId="0" borderId="0" applyNumberFormat="0" applyFill="0" applyBorder="0" applyAlignment="0" applyProtection="0"/>
    <xf numFmtId="206" fontId="79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9" fontId="98" fillId="2" borderId="0" applyFill="0" applyBorder="0" applyProtection="0">
      <alignment horizontal="right"/>
    </xf>
    <xf numFmtId="10" fontId="98" fillId="0" borderId="0" applyFill="0" applyBorder="0" applyProtection="0">
      <alignment horizontal="right"/>
    </xf>
    <xf numFmtId="193" fontId="4" fillId="0" borderId="3" applyBorder="0"/>
    <xf numFmtId="0" fontId="4" fillId="0" borderId="4">
      <alignment horizontal="center"/>
    </xf>
    <xf numFmtId="0" fontId="78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17" fillId="0" borderId="0">
      <protection locked="0"/>
    </xf>
    <xf numFmtId="0" fontId="78" fillId="9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9" fontId="4" fillId="0" borderId="0">
      <protection locked="0"/>
    </xf>
    <xf numFmtId="0" fontId="120" fillId="13" borderId="0" applyNumberFormat="0" applyBorder="0" applyAlignment="0" applyProtection="0">
      <alignment vertical="center"/>
    </xf>
    <xf numFmtId="0" fontId="120" fillId="10" borderId="0" applyNumberFormat="0" applyBorder="0" applyAlignment="0" applyProtection="0">
      <alignment vertical="center"/>
    </xf>
    <xf numFmtId="0" fontId="120" fillId="11" borderId="0" applyNumberFormat="0" applyBorder="0" applyAlignment="0" applyProtection="0">
      <alignment vertical="center"/>
    </xf>
    <xf numFmtId="0" fontId="120" fillId="14" borderId="0" applyNumberFormat="0" applyBorder="0" applyAlignment="0" applyProtection="0">
      <alignment vertical="center"/>
    </xf>
    <xf numFmtId="0" fontId="120" fillId="15" borderId="0" applyNumberFormat="0" applyBorder="0" applyAlignment="0" applyProtection="0">
      <alignment vertical="center"/>
    </xf>
    <xf numFmtId="0" fontId="120" fillId="16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3" fillId="0" borderId="0" applyFont="0" applyFill="0" applyBorder="0" applyAlignment="0" applyProtection="0"/>
    <xf numFmtId="4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3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4" fillId="0" borderId="0" applyFont="0" applyFill="0" applyBorder="0" applyAlignment="0" applyProtection="0"/>
    <xf numFmtId="206" fontId="81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81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81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0" fontId="1" fillId="0" borderId="0">
      <protection locked="0"/>
    </xf>
    <xf numFmtId="206" fontId="79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28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5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213" fontId="9" fillId="0" borderId="0" applyFont="0" applyFill="0" applyBorder="0" applyAlignment="0" applyProtection="0"/>
    <xf numFmtId="0" fontId="1" fillId="0" borderId="0">
      <protection locked="0"/>
    </xf>
    <xf numFmtId="229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5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214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06" fontId="81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0" fontId="54" fillId="0" borderId="0" applyFont="0" applyFill="0" applyBorder="0" applyAlignment="0" applyProtection="0"/>
    <xf numFmtId="206" fontId="17" fillId="0" borderId="0">
      <protection locked="0"/>
    </xf>
    <xf numFmtId="0" fontId="5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2" fontId="25" fillId="0" borderId="0">
      <protection locked="0"/>
    </xf>
    <xf numFmtId="212" fontId="25" fillId="0" borderId="0">
      <protection locked="0"/>
    </xf>
    <xf numFmtId="212" fontId="134" fillId="0" borderId="0">
      <protection locked="0"/>
    </xf>
    <xf numFmtId="212" fontId="155" fillId="0" borderId="0">
      <protection locked="0"/>
    </xf>
    <xf numFmtId="212" fontId="155" fillId="0" borderId="0">
      <protection locked="0"/>
    </xf>
    <xf numFmtId="212" fontId="25" fillId="0" borderId="0">
      <protection locked="0"/>
    </xf>
    <xf numFmtId="212" fontId="155" fillId="0" borderId="0">
      <protection locked="0"/>
    </xf>
    <xf numFmtId="212" fontId="25" fillId="0" borderId="0">
      <protection locked="0"/>
    </xf>
    <xf numFmtId="212" fontId="155" fillId="0" borderId="0">
      <protection locked="0"/>
    </xf>
    <xf numFmtId="212" fontId="155" fillId="0" borderId="0">
      <protection locked="0"/>
    </xf>
    <xf numFmtId="0" fontId="9" fillId="0" borderId="0"/>
    <xf numFmtId="206" fontId="79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9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25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41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224" fontId="98" fillId="2" borderId="0" applyFill="0" applyBorder="0" applyProtection="0">
      <alignment horizontal="right"/>
    </xf>
    <xf numFmtId="226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94" fontId="11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4" fontId="17" fillId="0" borderId="0">
      <protection locked="0"/>
    </xf>
    <xf numFmtId="230" fontId="25" fillId="0" borderId="0">
      <protection locked="0"/>
    </xf>
    <xf numFmtId="230" fontId="25" fillId="0" borderId="0">
      <protection locked="0"/>
    </xf>
    <xf numFmtId="230" fontId="134" fillId="0" borderId="0">
      <protection locked="0"/>
    </xf>
    <xf numFmtId="230" fontId="155" fillId="0" borderId="0">
      <protection locked="0"/>
    </xf>
    <xf numFmtId="230" fontId="155" fillId="0" borderId="0">
      <protection locked="0"/>
    </xf>
    <xf numFmtId="230" fontId="25" fillId="0" borderId="0">
      <protection locked="0"/>
    </xf>
    <xf numFmtId="230" fontId="155" fillId="0" borderId="0">
      <protection locked="0"/>
    </xf>
    <xf numFmtId="230" fontId="25" fillId="0" borderId="0">
      <protection locked="0"/>
    </xf>
    <xf numFmtId="230" fontId="155" fillId="0" borderId="0">
      <protection locked="0"/>
    </xf>
    <xf numFmtId="230" fontId="155" fillId="0" borderId="0">
      <protection locked="0"/>
    </xf>
    <xf numFmtId="0" fontId="1" fillId="0" borderId="0" applyFont="0" applyFill="0" applyBorder="0" applyAlignment="0" applyProtection="0"/>
    <xf numFmtId="206" fontId="81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0" fontId="59" fillId="0" borderId="0"/>
    <xf numFmtId="0" fontId="1" fillId="0" borderId="0"/>
    <xf numFmtId="0" fontId="60" fillId="0" borderId="0"/>
    <xf numFmtId="0" fontId="24" fillId="0" borderId="0"/>
    <xf numFmtId="0" fontId="53" fillId="0" borderId="0"/>
    <xf numFmtId="0" fontId="24" fillId="0" borderId="0"/>
    <xf numFmtId="0" fontId="53" fillId="0" borderId="0"/>
    <xf numFmtId="0" fontId="1" fillId="0" borderId="0"/>
    <xf numFmtId="0" fontId="61" fillId="0" borderId="0"/>
    <xf numFmtId="0" fontId="54" fillId="0" borderId="0"/>
    <xf numFmtId="0" fontId="53" fillId="0" borderId="0"/>
    <xf numFmtId="0" fontId="24" fillId="0" borderId="0"/>
    <xf numFmtId="0" fontId="62" fillId="0" borderId="0"/>
    <xf numFmtId="0" fontId="1" fillId="0" borderId="0"/>
    <xf numFmtId="206" fontId="79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0" fontId="63" fillId="0" borderId="0"/>
    <xf numFmtId="0" fontId="26" fillId="0" borderId="0"/>
    <xf numFmtId="0" fontId="25" fillId="0" borderId="0"/>
    <xf numFmtId="0" fontId="29" fillId="0" borderId="0"/>
    <xf numFmtId="0" fontId="29" fillId="0" borderId="0"/>
    <xf numFmtId="0" fontId="64" fillId="0" borderId="0"/>
    <xf numFmtId="0" fontId="76" fillId="0" borderId="0"/>
    <xf numFmtId="0" fontId="77" fillId="0" borderId="0"/>
    <xf numFmtId="0" fontId="76" fillId="0" borderId="0"/>
    <xf numFmtId="0" fontId="77" fillId="0" borderId="0"/>
    <xf numFmtId="0" fontId="76" fillId="0" borderId="0"/>
    <xf numFmtId="0" fontId="77" fillId="0" borderId="0"/>
    <xf numFmtId="0" fontId="76" fillId="0" borderId="0"/>
    <xf numFmtId="0" fontId="77" fillId="0" borderId="0"/>
    <xf numFmtId="0" fontId="65" fillId="0" borderId="0"/>
    <xf numFmtId="0" fontId="26" fillId="0" borderId="0"/>
    <xf numFmtId="0" fontId="25" fillId="0" borderId="0"/>
    <xf numFmtId="0" fontId="26" fillId="0" borderId="0"/>
    <xf numFmtId="0" fontId="29" fillId="0" borderId="0" applyNumberFormat="0"/>
    <xf numFmtId="0" fontId="57" fillId="0" borderId="0"/>
    <xf numFmtId="0" fontId="25" fillId="0" borderId="0"/>
    <xf numFmtId="0" fontId="28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55" fillId="0" borderId="0"/>
    <xf numFmtId="0" fontId="156" fillId="0" borderId="0"/>
    <xf numFmtId="0" fontId="25" fillId="0" borderId="0"/>
    <xf numFmtId="0" fontId="26" fillId="0" borderId="0"/>
    <xf numFmtId="0" fontId="155" fillId="0" borderId="0"/>
    <xf numFmtId="0" fontId="156" fillId="0" borderId="0"/>
    <xf numFmtId="0" fontId="25" fillId="0" borderId="0"/>
    <xf numFmtId="0" fontId="2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27" fillId="0" borderId="0"/>
    <xf numFmtId="0" fontId="28" fillId="0" borderId="0"/>
    <xf numFmtId="0" fontId="13" fillId="0" borderId="0"/>
    <xf numFmtId="0" fontId="13" fillId="0" borderId="0"/>
    <xf numFmtId="0" fontId="25" fillId="0" borderId="0"/>
    <xf numFmtId="0" fontId="1" fillId="0" borderId="0" applyFill="0" applyBorder="0" applyAlignment="0"/>
    <xf numFmtId="0" fontId="30" fillId="0" borderId="0"/>
    <xf numFmtId="0" fontId="31" fillId="0" borderId="0" applyNumberFormat="0" applyFill="0" applyBorder="0" applyAlignment="0" applyProtection="0">
      <alignment vertical="top"/>
      <protection locked="0"/>
    </xf>
    <xf numFmtId="205" fontId="4" fillId="0" borderId="0" applyFont="0" applyFill="0" applyBorder="0" applyAlignment="0" applyProtection="0"/>
    <xf numFmtId="0" fontId="17" fillId="0" borderId="5">
      <protection locked="0"/>
    </xf>
    <xf numFmtId="206" fontId="81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17" fillId="0" borderId="0">
      <protection locked="0"/>
    </xf>
    <xf numFmtId="206" fontId="32" fillId="0" borderId="0">
      <protection locked="0"/>
    </xf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02" fontId="5" fillId="0" borderId="0"/>
    <xf numFmtId="0" fontId="13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87" fillId="0" borderId="0" applyNumberFormat="0" applyAlignment="0">
      <alignment horizontal="left"/>
    </xf>
    <xf numFmtId="0" fontId="8" fillId="0" borderId="0" applyFont="0" applyFill="0" applyBorder="0" applyAlignment="0" applyProtection="0"/>
    <xf numFmtId="206" fontId="32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" fillId="0" borderId="0" applyFont="0" applyFill="0" applyBorder="0" applyAlignment="0" applyProtection="0"/>
    <xf numFmtId="0" fontId="5" fillId="0" borderId="0"/>
    <xf numFmtId="0" fontId="4" fillId="0" borderId="0"/>
    <xf numFmtId="0" fontId="33" fillId="0" borderId="0" applyFont="0" applyFill="0" applyBorder="0" applyAlignment="0" applyProtection="0"/>
    <xf numFmtId="198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1" fontId="5" fillId="0" borderId="0"/>
    <xf numFmtId="0" fontId="74" fillId="0" borderId="2"/>
    <xf numFmtId="231" fontId="25" fillId="0" borderId="0">
      <protection locked="0"/>
    </xf>
    <xf numFmtId="231" fontId="25" fillId="0" borderId="0">
      <protection locked="0"/>
    </xf>
    <xf numFmtId="231" fontId="134" fillId="0" borderId="0">
      <protection locked="0"/>
    </xf>
    <xf numFmtId="231" fontId="155" fillId="0" borderId="0">
      <protection locked="0"/>
    </xf>
    <xf numFmtId="231" fontId="155" fillId="0" borderId="0">
      <protection locked="0"/>
    </xf>
    <xf numFmtId="231" fontId="25" fillId="0" borderId="0">
      <protection locked="0"/>
    </xf>
    <xf numFmtId="231" fontId="155" fillId="0" borderId="0">
      <protection locked="0"/>
    </xf>
    <xf numFmtId="231" fontId="25" fillId="0" borderId="0">
      <protection locked="0"/>
    </xf>
    <xf numFmtId="231" fontId="155" fillId="0" borderId="0">
      <protection locked="0"/>
    </xf>
    <xf numFmtId="231" fontId="155" fillId="0" borderId="0">
      <protection locked="0"/>
    </xf>
    <xf numFmtId="185" fontId="25" fillId="0" borderId="0">
      <protection locked="0"/>
    </xf>
    <xf numFmtId="185" fontId="25" fillId="0" borderId="0">
      <protection locked="0"/>
    </xf>
    <xf numFmtId="185" fontId="134" fillId="0" borderId="0">
      <protection locked="0"/>
    </xf>
    <xf numFmtId="185" fontId="155" fillId="0" borderId="0">
      <protection locked="0"/>
    </xf>
    <xf numFmtId="185" fontId="155" fillId="0" borderId="0">
      <protection locked="0"/>
    </xf>
    <xf numFmtId="185" fontId="25" fillId="0" borderId="0">
      <protection locked="0"/>
    </xf>
    <xf numFmtId="185" fontId="155" fillId="0" borderId="0">
      <protection locked="0"/>
    </xf>
    <xf numFmtId="185" fontId="25" fillId="0" borderId="0">
      <protection locked="0"/>
    </xf>
    <xf numFmtId="185" fontId="155" fillId="0" borderId="0">
      <protection locked="0"/>
    </xf>
    <xf numFmtId="185" fontId="155" fillId="0" borderId="0">
      <protection locked="0"/>
    </xf>
    <xf numFmtId="0" fontId="88" fillId="0" borderId="0" applyNumberFormat="0" applyAlignment="0">
      <alignment horizontal="left"/>
    </xf>
    <xf numFmtId="196" fontId="1" fillId="0" borderId="0" applyFont="0" applyFill="0" applyBorder="0" applyAlignment="0" applyProtection="0"/>
    <xf numFmtId="0" fontId="66" fillId="0" borderId="0" applyNumberFormat="0" applyFont="0" applyFill="0" applyBorder="0" applyAlignment="0" applyProtection="0"/>
    <xf numFmtId="0" fontId="66" fillId="0" borderId="0" applyNumberFormat="0" applyFont="0" applyFill="0" applyBorder="0" applyAlignment="0" applyProtection="0"/>
    <xf numFmtId="0" fontId="66" fillId="0" borderId="0" applyNumberFormat="0" applyFont="0" applyFill="0" applyBorder="0" applyAlignment="0" applyProtection="0"/>
    <xf numFmtId="0" fontId="66" fillId="0" borderId="0" applyNumberFormat="0" applyFont="0" applyFill="0" applyBorder="0" applyAlignment="0" applyProtection="0"/>
    <xf numFmtId="0" fontId="66" fillId="0" borderId="0" applyNumberFormat="0" applyFont="0" applyFill="0" applyBorder="0" applyAlignment="0" applyProtection="0"/>
    <xf numFmtId="0" fontId="66" fillId="0" borderId="0" applyNumberFormat="0" applyFont="0" applyFill="0" applyBorder="0" applyAlignment="0" applyProtection="0"/>
    <xf numFmtId="0" fontId="66" fillId="0" borderId="0" applyNumberFormat="0" applyFont="0" applyFill="0" applyBorder="0" applyAlignment="0" applyProtection="0"/>
    <xf numFmtId="2" fontId="33" fillId="0" borderId="0" applyFont="0" applyFill="0" applyBorder="0" applyAlignment="0" applyProtection="0"/>
    <xf numFmtId="0" fontId="99" fillId="0" borderId="0" applyNumberFormat="0" applyFill="0" applyBorder="0" applyAlignment="0" applyProtection="0">
      <alignment vertical="top"/>
      <protection locked="0"/>
    </xf>
    <xf numFmtId="38" fontId="34" fillId="17" borderId="0" applyNumberFormat="0" applyBorder="0" applyAlignment="0" applyProtection="0"/>
    <xf numFmtId="0" fontId="35" fillId="0" borderId="0">
      <alignment horizontal="left"/>
    </xf>
    <xf numFmtId="0" fontId="36" fillId="0" borderId="6" applyNumberFormat="0" applyAlignment="0" applyProtection="0">
      <alignment horizontal="left" vertical="center"/>
    </xf>
    <xf numFmtId="0" fontId="36" fillId="0" borderId="7">
      <alignment horizontal="left" vertical="center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206" fontId="39" fillId="0" borderId="0">
      <protection locked="0"/>
    </xf>
    <xf numFmtId="206" fontId="39" fillId="0" borderId="0">
      <protection locked="0"/>
    </xf>
    <xf numFmtId="0" fontId="89" fillId="0" borderId="0" applyNumberFormat="0" applyFill="0" applyBorder="0" applyAlignment="0" applyProtection="0"/>
    <xf numFmtId="0" fontId="100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10" fontId="34" fillId="18" borderId="2" applyNumberFormat="0" applyBorder="0" applyAlignment="0" applyProtection="0"/>
    <xf numFmtId="0" fontId="1" fillId="0" borderId="8">
      <protection locked="0"/>
    </xf>
    <xf numFmtId="0" fontId="4" fillId="0" borderId="0" applyFont="0" applyFill="0" applyBorder="0" applyAlignment="0" applyProtection="0"/>
    <xf numFmtId="0" fontId="90" fillId="0" borderId="0">
      <alignment horizontal="left"/>
    </xf>
    <xf numFmtId="0" fontId="101" fillId="0" borderId="0"/>
    <xf numFmtId="0" fontId="102" fillId="0" borderId="0"/>
    <xf numFmtId="0" fontId="101" fillId="0" borderId="0"/>
    <xf numFmtId="0" fontId="102" fillId="0" borderId="0"/>
    <xf numFmtId="0" fontId="103" fillId="0" borderId="0"/>
    <xf numFmtId="193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0" fontId="40" fillId="0" borderId="8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41" fillId="0" borderId="0"/>
    <xf numFmtId="0" fontId="101" fillId="0" borderId="0"/>
    <xf numFmtId="0" fontId="102" fillId="0" borderId="0"/>
    <xf numFmtId="0" fontId="102" fillId="0" borderId="0"/>
    <xf numFmtId="185" fontId="1" fillId="0" borderId="0"/>
    <xf numFmtId="185" fontId="1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4" fillId="0" borderId="0"/>
    <xf numFmtId="0" fontId="13" fillId="0" borderId="0"/>
    <xf numFmtId="0" fontId="13" fillId="0" borderId="0"/>
    <xf numFmtId="206" fontId="32" fillId="0" borderId="0">
      <protection locked="0"/>
    </xf>
    <xf numFmtId="10" fontId="13" fillId="0" borderId="0" applyFont="0" applyFill="0" applyBorder="0" applyAlignment="0" applyProtection="0"/>
    <xf numFmtId="232" fontId="1" fillId="0" borderId="0">
      <protection locked="0"/>
    </xf>
    <xf numFmtId="0" fontId="42" fillId="17" borderId="0" applyNumberFormat="0">
      <alignment vertical="center"/>
    </xf>
    <xf numFmtId="0" fontId="4" fillId="0" borderId="0" applyFont="0" applyFill="0" applyBorder="0" applyAlignment="0" applyProtection="0"/>
    <xf numFmtId="30" fontId="91" fillId="0" borderId="0" applyNumberFormat="0" applyFill="0" applyBorder="0" applyAlignment="0" applyProtection="0">
      <alignment horizontal="left"/>
    </xf>
    <xf numFmtId="14" fontId="91" fillId="0" borderId="0" applyNumberFormat="0" applyFill="0" applyBorder="0" applyAlignment="0" applyProtection="0">
      <alignment horizontal="left"/>
    </xf>
    <xf numFmtId="0" fontId="11" fillId="0" borderId="0" applyFont="0" applyFill="0" applyBorder="0" applyAlignment="0" applyProtection="0"/>
    <xf numFmtId="0" fontId="9" fillId="0" borderId="0"/>
    <xf numFmtId="0" fontId="43" fillId="0" borderId="0">
      <alignment horizontal="center" vertical="center"/>
    </xf>
    <xf numFmtId="0" fontId="44" fillId="0" borderId="0"/>
    <xf numFmtId="0" fontId="40" fillId="0" borderId="0"/>
    <xf numFmtId="40" fontId="92" fillId="0" borderId="0" applyBorder="0">
      <alignment horizontal="right"/>
    </xf>
    <xf numFmtId="0" fontId="93" fillId="0" borderId="0">
      <alignment horizontal="center"/>
    </xf>
    <xf numFmtId="0" fontId="25" fillId="0" borderId="0"/>
    <xf numFmtId="0" fontId="25" fillId="0" borderId="0"/>
    <xf numFmtId="0" fontId="134" fillId="0" borderId="0"/>
    <xf numFmtId="0" fontId="155" fillId="0" borderId="0"/>
    <xf numFmtId="0" fontId="155" fillId="0" borderId="0"/>
    <xf numFmtId="0" fontId="25" fillId="0" borderId="0"/>
    <xf numFmtId="0" fontId="155" fillId="0" borderId="0"/>
    <xf numFmtId="0" fontId="25" fillId="0" borderId="0"/>
    <xf numFmtId="0" fontId="155" fillId="0" borderId="0"/>
    <xf numFmtId="0" fontId="155" fillId="0" borderId="0"/>
    <xf numFmtId="0" fontId="45" fillId="17" borderId="7">
      <alignment vertical="center"/>
    </xf>
    <xf numFmtId="0" fontId="94" fillId="0" borderId="0" applyFill="0" applyBorder="0" applyProtection="0">
      <alignment horizontal="centerContinuous" vertical="center"/>
    </xf>
    <xf numFmtId="0" fontId="11" fillId="2" borderId="0" applyFill="0" applyBorder="0" applyProtection="0">
      <alignment horizontal="center" vertical="center"/>
    </xf>
    <xf numFmtId="0" fontId="95" fillId="17" borderId="0">
      <alignment horizontal="centerContinuous"/>
    </xf>
    <xf numFmtId="0" fontId="46" fillId="0" borderId="0"/>
    <xf numFmtId="0" fontId="33" fillId="0" borderId="5" applyNumberFormat="0" applyFont="0" applyFill="0" applyAlignment="0" applyProtection="0"/>
    <xf numFmtId="0" fontId="96" fillId="0" borderId="4">
      <alignment horizontal="left"/>
    </xf>
    <xf numFmtId="197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212" fontId="1" fillId="0" borderId="0" applyFont="0" applyFill="0" applyBorder="0" applyAlignment="0" applyProtection="0"/>
    <xf numFmtId="0" fontId="80" fillId="0" borderId="0">
      <protection locked="0"/>
    </xf>
    <xf numFmtId="0" fontId="120" fillId="19" borderId="0" applyNumberFormat="0" applyBorder="0" applyAlignment="0" applyProtection="0">
      <alignment vertical="center"/>
    </xf>
    <xf numFmtId="0" fontId="120" fillId="20" borderId="0" applyNumberFormat="0" applyBorder="0" applyAlignment="0" applyProtection="0">
      <alignment vertical="center"/>
    </xf>
    <xf numFmtId="0" fontId="120" fillId="21" borderId="0" applyNumberFormat="0" applyBorder="0" applyAlignment="0" applyProtection="0">
      <alignment vertical="center"/>
    </xf>
    <xf numFmtId="0" fontId="120" fillId="14" borderId="0" applyNumberFormat="0" applyBorder="0" applyAlignment="0" applyProtection="0">
      <alignment vertical="center"/>
    </xf>
    <xf numFmtId="0" fontId="120" fillId="15" borderId="0" applyNumberFormat="0" applyBorder="0" applyAlignment="0" applyProtection="0">
      <alignment vertical="center"/>
    </xf>
    <xf numFmtId="0" fontId="120" fillId="22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21" fillId="23" borderId="9" applyNumberFormat="0" applyAlignment="0" applyProtection="0">
      <alignment vertical="center"/>
    </xf>
    <xf numFmtId="188" fontId="4" fillId="0" borderId="0">
      <protection locked="0"/>
    </xf>
    <xf numFmtId="188" fontId="4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38" fontId="52" fillId="0" borderId="0"/>
    <xf numFmtId="0" fontId="1" fillId="0" borderId="0">
      <protection locked="0"/>
    </xf>
    <xf numFmtId="0" fontId="122" fillId="4" borderId="0" applyNumberFormat="0" applyBorder="0" applyAlignment="0" applyProtection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8" fillId="0" borderId="10">
      <alignment vertical="center"/>
    </xf>
    <xf numFmtId="0" fontId="18" fillId="0" borderId="10">
      <alignment vertical="center"/>
    </xf>
    <xf numFmtId="0" fontId="17" fillId="0" borderId="0">
      <protection locked="0"/>
    </xf>
    <xf numFmtId="0" fontId="17" fillId="0" borderId="0"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" fillId="24" borderId="1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22" fontId="75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22" fontId="79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22" fontId="79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9" fontId="82" fillId="0" borderId="0" applyFont="0" applyFill="0" applyBorder="0" applyAlignment="0" applyProtection="0"/>
    <xf numFmtId="10" fontId="52" fillId="0" borderId="0" applyFill="0" applyBorder="0" applyProtection="0">
      <alignment horizontal="right"/>
    </xf>
    <xf numFmtId="0" fontId="123" fillId="25" borderId="0" applyNumberFormat="0" applyBorder="0" applyAlignment="0" applyProtection="0">
      <alignment vertical="center"/>
    </xf>
    <xf numFmtId="0" fontId="19" fillId="0" borderId="12" applyFont="0" applyFill="0" applyAlignment="0" applyProtection="0">
      <alignment horizontal="center" vertical="center"/>
    </xf>
    <xf numFmtId="0" fontId="4" fillId="0" borderId="0"/>
    <xf numFmtId="184" fontId="83" fillId="0" borderId="13">
      <alignment vertical="center"/>
    </xf>
    <xf numFmtId="3" fontId="50" fillId="0" borderId="2"/>
    <xf numFmtId="0" fontId="50" fillId="0" borderId="2"/>
    <xf numFmtId="3" fontId="50" fillId="0" borderId="14"/>
    <xf numFmtId="3" fontId="50" fillId="0" borderId="15"/>
    <xf numFmtId="0" fontId="84" fillId="0" borderId="2"/>
    <xf numFmtId="0" fontId="85" fillId="0" borderId="0">
      <alignment horizontal="center"/>
    </xf>
    <xf numFmtId="0" fontId="74" fillId="0" borderId="16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6" borderId="17" applyNumberFormat="0" applyAlignment="0" applyProtection="0">
      <alignment vertical="center"/>
    </xf>
    <xf numFmtId="0" fontId="1" fillId="0" borderId="0" applyFont="0" applyFill="0" applyBorder="0" applyAlignment="0" applyProtection="0"/>
    <xf numFmtId="191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3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" fillId="0" borderId="0"/>
    <xf numFmtId="0" fontId="52" fillId="0" borderId="0"/>
    <xf numFmtId="0" fontId="52" fillId="0" borderId="0"/>
    <xf numFmtId="0" fontId="4" fillId="0" borderId="0"/>
    <xf numFmtId="0" fontId="4" fillId="0" borderId="0"/>
    <xf numFmtId="0" fontId="5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0" fillId="0" borderId="18"/>
    <xf numFmtId="0" fontId="126" fillId="0" borderId="19" applyNumberFormat="0" applyFill="0" applyAlignment="0" applyProtection="0">
      <alignment vertical="center"/>
    </xf>
    <xf numFmtId="0" fontId="127" fillId="0" borderId="20" applyNumberFormat="0" applyFill="0" applyAlignment="0" applyProtection="0">
      <alignment vertical="center"/>
    </xf>
    <xf numFmtId="0" fontId="21" fillId="0" borderId="0">
      <alignment horizontal="center" vertical="center"/>
    </xf>
    <xf numFmtId="3" fontId="1" fillId="0" borderId="2"/>
    <xf numFmtId="0" fontId="3" fillId="0" borderId="0" applyNumberFormat="0" applyBorder="0" applyAlignment="0">
      <alignment horizontal="centerContinuous" vertical="center"/>
    </xf>
    <xf numFmtId="0" fontId="128" fillId="8" borderId="9" applyNumberFormat="0" applyAlignment="0" applyProtection="0">
      <alignment vertical="center"/>
    </xf>
    <xf numFmtId="4" fontId="17" fillId="0" borderId="0">
      <protection locked="0"/>
    </xf>
    <xf numFmtId="4" fontId="17" fillId="0" borderId="0">
      <protection locked="0"/>
    </xf>
    <xf numFmtId="189" fontId="4" fillId="0" borderId="0">
      <protection locked="0"/>
    </xf>
    <xf numFmtId="189" fontId="4" fillId="0" borderId="0">
      <protection locked="0"/>
    </xf>
    <xf numFmtId="0" fontId="86" fillId="0" borderId="0" applyNumberFormat="0" applyFont="0" applyBorder="0">
      <alignment vertical="center" shrinkToFit="1"/>
    </xf>
    <xf numFmtId="0" fontId="22" fillId="0" borderId="0"/>
    <xf numFmtId="0" fontId="129" fillId="0" borderId="21" applyNumberFormat="0" applyFill="0" applyAlignment="0" applyProtection="0">
      <alignment vertical="center"/>
    </xf>
    <xf numFmtId="0" fontId="130" fillId="0" borderId="22" applyNumberFormat="0" applyFill="0" applyAlignment="0" applyProtection="0">
      <alignment vertical="center"/>
    </xf>
    <xf numFmtId="0" fontId="131" fillId="0" borderId="23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5" borderId="0" applyNumberFormat="0" applyBorder="0" applyAlignment="0" applyProtection="0">
      <alignment vertical="center"/>
    </xf>
    <xf numFmtId="0" fontId="4" fillId="0" borderId="0"/>
    <xf numFmtId="0" fontId="133" fillId="23" borderId="24" applyNumberFormat="0" applyAlignment="0" applyProtection="0">
      <alignment vertical="center"/>
    </xf>
    <xf numFmtId="222" fontId="75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22" fontId="79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22" fontId="79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193" fontId="4" fillId="0" borderId="2">
      <alignment horizontal="center" vertical="center"/>
    </xf>
    <xf numFmtId="222" fontId="79" fillId="0" borderId="0">
      <protection locked="0"/>
    </xf>
    <xf numFmtId="0" fontId="1" fillId="0" borderId="0" applyFont="0" applyFill="0" applyBorder="0" applyAlignment="0" applyProtection="0"/>
    <xf numFmtId="193" fontId="4" fillId="0" borderId="0" applyFont="0" applyFill="0" applyBorder="0" applyAlignment="0" applyProtection="0"/>
    <xf numFmtId="224" fontId="52" fillId="2" borderId="0" applyFill="0" applyBorder="0" applyProtection="0">
      <alignment horizontal="right"/>
    </xf>
    <xf numFmtId="0" fontId="11" fillId="0" borderId="0" applyFont="0" applyFill="0" applyBorder="0" applyAlignment="0" applyProtection="0"/>
    <xf numFmtId="223" fontId="68" fillId="0" borderId="2">
      <alignment vertical="center"/>
    </xf>
    <xf numFmtId="0" fontId="11" fillId="0" borderId="0"/>
    <xf numFmtId="0" fontId="1" fillId="0" borderId="0" applyFont="0" applyFill="0" applyBorder="0" applyAlignment="0" applyProtection="0"/>
    <xf numFmtId="193" fontId="4" fillId="0" borderId="0" applyFont="0" applyFill="0" applyBorder="0" applyAlignment="0" applyProtection="0"/>
    <xf numFmtId="222" fontId="75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22" fontId="79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22" fontId="79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0" fontId="4" fillId="0" borderId="0" applyFont="0" applyFill="0" applyBorder="0" applyAlignment="0" applyProtection="0"/>
    <xf numFmtId="187" fontId="4" fillId="0" borderId="0">
      <protection locked="0"/>
    </xf>
    <xf numFmtId="187" fontId="4" fillId="0" borderId="0">
      <protection locked="0"/>
    </xf>
    <xf numFmtId="222" fontId="75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22" fontId="79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06" fontId="75" fillId="0" borderId="0">
      <protection locked="0"/>
    </xf>
    <xf numFmtId="222" fontId="79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222" fontId="75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78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7" fillId="0" borderId="0"/>
    <xf numFmtId="0" fontId="1" fillId="0" borderId="0"/>
    <xf numFmtId="0" fontId="1" fillId="0" borderId="0"/>
    <xf numFmtId="0" fontId="9" fillId="0" borderId="0"/>
    <xf numFmtId="0" fontId="1" fillId="0" borderId="0">
      <alignment vertical="center"/>
    </xf>
    <xf numFmtId="0" fontId="7" fillId="0" borderId="0"/>
    <xf numFmtId="0" fontId="1" fillId="0" borderId="0"/>
    <xf numFmtId="0" fontId="4" fillId="0" borderId="0"/>
    <xf numFmtId="0" fontId="1" fillId="0" borderId="0"/>
    <xf numFmtId="0" fontId="1" fillId="0" borderId="0">
      <alignment vertical="center"/>
    </xf>
    <xf numFmtId="0" fontId="4" fillId="0" borderId="0"/>
    <xf numFmtId="0" fontId="52" fillId="0" borderId="0"/>
    <xf numFmtId="0" fontId="1" fillId="0" borderId="0"/>
    <xf numFmtId="0" fontId="4" fillId="0" borderId="13">
      <alignment vertical="center" wrapText="1"/>
    </xf>
    <xf numFmtId="0" fontId="1" fillId="0" borderId="2" applyNumberFormat="0" applyFill="0" applyProtection="0">
      <alignment vertical="center"/>
    </xf>
    <xf numFmtId="221" fontId="1" fillId="0" borderId="0" applyNumberFormat="0" applyAlignment="0">
      <alignment horizontal="center"/>
    </xf>
    <xf numFmtId="0" fontId="17" fillId="0" borderId="5">
      <protection locked="0"/>
    </xf>
    <xf numFmtId="0" fontId="17" fillId="0" borderId="5">
      <protection locked="0"/>
    </xf>
    <xf numFmtId="186" fontId="4" fillId="0" borderId="0">
      <protection locked="0"/>
    </xf>
    <xf numFmtId="186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</cellStyleXfs>
  <cellXfs count="717">
    <xf numFmtId="0" fontId="0" fillId="0" borderId="0" xfId="0">
      <alignment vertical="center"/>
    </xf>
    <xf numFmtId="0" fontId="68" fillId="0" borderId="0" xfId="0" applyFont="1">
      <alignment vertical="center"/>
    </xf>
    <xf numFmtId="0" fontId="69" fillId="0" borderId="0" xfId="0" applyFont="1" applyBorder="1">
      <alignment vertical="center"/>
    </xf>
    <xf numFmtId="0" fontId="68" fillId="0" borderId="0" xfId="0" applyFont="1" applyBorder="1">
      <alignment vertical="center"/>
    </xf>
    <xf numFmtId="0" fontId="70" fillId="0" borderId="0" xfId="0" applyFont="1" applyBorder="1">
      <alignment vertical="center"/>
    </xf>
    <xf numFmtId="0" fontId="70" fillId="0" borderId="0" xfId="0" applyFont="1" applyBorder="1" applyAlignment="1">
      <alignment horizontal="left" vertical="center"/>
    </xf>
    <xf numFmtId="0" fontId="72" fillId="0" borderId="0" xfId="0" applyFont="1">
      <alignment vertical="center"/>
    </xf>
    <xf numFmtId="41" fontId="71" fillId="0" borderId="0" xfId="1003" applyFont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108" fillId="0" borderId="0" xfId="0" applyFont="1">
      <alignment vertical="center"/>
    </xf>
    <xf numFmtId="0" fontId="108" fillId="0" borderId="0" xfId="0" applyFont="1" applyBorder="1">
      <alignment vertical="center"/>
    </xf>
    <xf numFmtId="0" fontId="109" fillId="0" borderId="0" xfId="0" applyFont="1" applyBorder="1">
      <alignment vertical="center"/>
    </xf>
    <xf numFmtId="0" fontId="110" fillId="0" borderId="0" xfId="0" applyFont="1" applyBorder="1">
      <alignment vertical="center"/>
    </xf>
    <xf numFmtId="0" fontId="110" fillId="0" borderId="0" xfId="0" applyFont="1" applyBorder="1" applyAlignment="1">
      <alignment horizontal="left" vertical="center"/>
    </xf>
    <xf numFmtId="0" fontId="113" fillId="0" borderId="0" xfId="0" applyFont="1">
      <alignment vertical="center"/>
    </xf>
    <xf numFmtId="41" fontId="114" fillId="0" borderId="0" xfId="1003" applyFont="1" applyAlignment="1">
      <alignment horizontal="center" vertical="center"/>
    </xf>
    <xf numFmtId="0" fontId="114" fillId="0" borderId="0" xfId="0" applyFont="1" applyAlignment="1">
      <alignment horizontal="center" vertical="center"/>
    </xf>
    <xf numFmtId="0" fontId="111" fillId="0" borderId="0" xfId="2091" applyFont="1" applyFill="1" applyBorder="1" applyAlignment="1">
      <alignment horizontal="centerContinuous" vertical="center"/>
    </xf>
    <xf numFmtId="0" fontId="115" fillId="0" borderId="0" xfId="2091" applyNumberFormat="1" applyFont="1" applyFill="1" applyBorder="1" applyAlignment="1">
      <alignment horizontal="center" vertical="center"/>
    </xf>
    <xf numFmtId="41" fontId="115" fillId="0" borderId="0" xfId="1009" applyFont="1" applyFill="1" applyBorder="1" applyAlignment="1">
      <alignment horizontal="centerContinuous" vertical="center"/>
    </xf>
    <xf numFmtId="3" fontId="115" fillId="0" borderId="0" xfId="2091" applyNumberFormat="1" applyFont="1" applyFill="1" applyBorder="1" applyAlignment="1">
      <alignment horizontal="centerContinuous" vertical="center"/>
    </xf>
    <xf numFmtId="41" fontId="115" fillId="0" borderId="0" xfId="1009" applyNumberFormat="1" applyFont="1" applyFill="1" applyBorder="1" applyAlignment="1">
      <alignment vertical="center"/>
    </xf>
    <xf numFmtId="0" fontId="115" fillId="0" borderId="0" xfId="2091" applyNumberFormat="1" applyFont="1" applyFill="1" applyAlignment="1">
      <alignment vertical="center"/>
    </xf>
    <xf numFmtId="0" fontId="115" fillId="0" borderId="0" xfId="2091" applyNumberFormat="1" applyFont="1" applyFill="1" applyBorder="1" applyAlignment="1">
      <alignment horizontal="centerContinuous" vertical="center"/>
    </xf>
    <xf numFmtId="0" fontId="104" fillId="0" borderId="0" xfId="2091" applyFont="1" applyFill="1" applyBorder="1" applyAlignment="1">
      <alignment vertical="center"/>
    </xf>
    <xf numFmtId="0" fontId="104" fillId="0" borderId="0" xfId="2087" applyFont="1" applyFill="1" applyBorder="1"/>
    <xf numFmtId="0" fontId="104" fillId="0" borderId="0" xfId="2087" applyFont="1" applyFill="1" applyBorder="1" applyAlignment="1">
      <alignment vertical="center"/>
    </xf>
    <xf numFmtId="0" fontId="104" fillId="0" borderId="0" xfId="2090" applyFont="1" applyFill="1" applyBorder="1" applyAlignment="1">
      <alignment vertical="center"/>
    </xf>
    <xf numFmtId="0" fontId="106" fillId="0" borderId="0" xfId="2087" applyFont="1" applyFill="1" applyBorder="1" applyAlignment="1">
      <alignment vertical="center"/>
    </xf>
    <xf numFmtId="0" fontId="106" fillId="0" borderId="0" xfId="2087" applyFont="1" applyFill="1" applyBorder="1" applyAlignment="1" applyProtection="1">
      <alignment horizontal="centerContinuous" vertical="center"/>
    </xf>
    <xf numFmtId="0" fontId="106" fillId="0" borderId="0" xfId="2087" applyFont="1" applyFill="1" applyBorder="1" applyAlignment="1">
      <alignment horizontal="centerContinuous" vertical="center"/>
    </xf>
    <xf numFmtId="3" fontId="104" fillId="0" borderId="0" xfId="2087" applyNumberFormat="1" applyFont="1" applyFill="1" applyBorder="1" applyAlignment="1">
      <alignment horizontal="centerContinuous" vertical="center"/>
    </xf>
    <xf numFmtId="0" fontId="104" fillId="0" borderId="0" xfId="2087" applyFont="1" applyFill="1" applyBorder="1" applyAlignment="1">
      <alignment horizontal="centerContinuous"/>
    </xf>
    <xf numFmtId="0" fontId="106" fillId="0" borderId="0" xfId="2087" applyFont="1" applyFill="1" applyBorder="1" applyAlignment="1">
      <alignment horizontal="center" vertical="center"/>
    </xf>
    <xf numFmtId="0" fontId="106" fillId="0" borderId="0" xfId="2087" applyNumberFormat="1" applyFont="1" applyFill="1" applyBorder="1" applyAlignment="1" applyProtection="1">
      <alignment horizontal="centerContinuous" vertical="center"/>
    </xf>
    <xf numFmtId="0" fontId="104" fillId="0" borderId="0" xfId="2091" applyFont="1" applyFill="1" applyAlignment="1">
      <alignment vertical="center"/>
    </xf>
    <xf numFmtId="0" fontId="104" fillId="0" borderId="3" xfId="2091" applyFont="1" applyFill="1" applyBorder="1" applyAlignment="1">
      <alignment vertical="center"/>
    </xf>
    <xf numFmtId="0" fontId="107" fillId="0" borderId="0" xfId="2091" applyFont="1" applyFill="1" applyBorder="1" applyAlignment="1">
      <alignment vertical="center"/>
    </xf>
    <xf numFmtId="0" fontId="104" fillId="0" borderId="0" xfId="2091" applyFont="1" applyFill="1" applyBorder="1" applyAlignment="1">
      <alignment horizontal="centerContinuous" vertical="center"/>
    </xf>
    <xf numFmtId="0" fontId="104" fillId="0" borderId="0" xfId="2091" quotePrefix="1" applyFont="1" applyFill="1" applyBorder="1" applyAlignment="1">
      <alignment horizontal="centerContinuous" vertical="center"/>
    </xf>
    <xf numFmtId="0" fontId="104" fillId="0" borderId="31" xfId="2091" applyFont="1" applyFill="1" applyBorder="1" applyAlignment="1">
      <alignment vertical="center"/>
    </xf>
    <xf numFmtId="0" fontId="104" fillId="0" borderId="26" xfId="2091" applyFont="1" applyFill="1" applyBorder="1" applyAlignment="1">
      <alignment vertical="center"/>
    </xf>
    <xf numFmtId="0" fontId="104" fillId="0" borderId="27" xfId="2091" applyFont="1" applyFill="1" applyBorder="1" applyAlignment="1">
      <alignment vertical="center"/>
    </xf>
    <xf numFmtId="0" fontId="104" fillId="0" borderId="28" xfId="2091" applyFont="1" applyFill="1" applyBorder="1" applyAlignment="1">
      <alignment vertical="center"/>
    </xf>
    <xf numFmtId="0" fontId="107" fillId="0" borderId="29" xfId="2091" applyFont="1" applyFill="1" applyBorder="1" applyAlignment="1">
      <alignment vertical="center"/>
    </xf>
    <xf numFmtId="0" fontId="104" fillId="0" borderId="29" xfId="2091" applyFont="1" applyFill="1" applyBorder="1" applyAlignment="1">
      <alignment vertical="center"/>
    </xf>
    <xf numFmtId="0" fontId="104" fillId="0" borderId="0" xfId="2091" applyNumberFormat="1" applyFont="1" applyFill="1" applyBorder="1" applyAlignment="1">
      <alignment horizontal="centerContinuous" vertical="center"/>
    </xf>
    <xf numFmtId="0" fontId="104" fillId="0" borderId="25" xfId="2091" applyFont="1" applyFill="1" applyBorder="1" applyAlignment="1">
      <alignment vertical="center"/>
    </xf>
    <xf numFmtId="41" fontId="115" fillId="0" borderId="0" xfId="1003" applyFont="1" applyFill="1" applyBorder="1" applyAlignment="1">
      <alignment horizontal="centerContinuous" vertical="center"/>
    </xf>
    <xf numFmtId="41" fontId="104" fillId="0" borderId="0" xfId="1009" applyFont="1" applyFill="1" applyBorder="1" applyAlignment="1">
      <alignment horizontal="centerContinuous" vertical="center"/>
    </xf>
    <xf numFmtId="0" fontId="104" fillId="0" borderId="5" xfId="2091" applyFont="1" applyFill="1" applyBorder="1" applyAlignment="1">
      <alignment vertical="center"/>
    </xf>
    <xf numFmtId="0" fontId="104" fillId="0" borderId="5" xfId="2091" applyFont="1" applyFill="1" applyBorder="1" applyAlignment="1">
      <alignment horizontal="centerContinuous" vertical="center"/>
    </xf>
    <xf numFmtId="41" fontId="104" fillId="0" borderId="5" xfId="1009" applyFont="1" applyFill="1" applyBorder="1" applyAlignment="1">
      <alignment horizontal="centerContinuous" vertical="center"/>
    </xf>
    <xf numFmtId="3" fontId="104" fillId="0" borderId="0" xfId="1009" applyNumberFormat="1" applyFont="1" applyFill="1" applyBorder="1" applyAlignment="1">
      <alignment horizontal="centerContinuous" vertical="center"/>
    </xf>
    <xf numFmtId="3" fontId="104" fillId="0" borderId="0" xfId="2091" applyNumberFormat="1" applyFont="1" applyFill="1" applyBorder="1" applyAlignment="1">
      <alignment horizontal="centerContinuous" vertical="center"/>
    </xf>
    <xf numFmtId="0" fontId="104" fillId="0" borderId="12" xfId="2091" applyFont="1" applyFill="1" applyBorder="1" applyAlignment="1">
      <alignment vertical="center"/>
    </xf>
    <xf numFmtId="41" fontId="115" fillId="0" borderId="29" xfId="1009" applyFont="1" applyFill="1" applyBorder="1" applyAlignment="1">
      <alignment horizontal="centerContinuous" vertical="center"/>
    </xf>
    <xf numFmtId="0" fontId="104" fillId="0" borderId="29" xfId="2091" applyFont="1" applyFill="1" applyBorder="1" applyAlignment="1">
      <alignment horizontal="centerContinuous" vertical="center"/>
    </xf>
    <xf numFmtId="0" fontId="104" fillId="0" borderId="30" xfId="2091" applyFont="1" applyFill="1" applyBorder="1" applyAlignment="1">
      <alignment vertical="center"/>
    </xf>
    <xf numFmtId="41" fontId="115" fillId="0" borderId="0" xfId="2091" applyNumberFormat="1" applyFont="1" applyFill="1" applyBorder="1" applyAlignment="1">
      <alignment horizontal="centerContinuous" vertical="center"/>
    </xf>
    <xf numFmtId="0" fontId="104" fillId="0" borderId="31" xfId="2091" applyNumberFormat="1" applyFont="1" applyFill="1" applyBorder="1" applyAlignment="1">
      <alignment horizontal="centerContinuous" vertical="center"/>
    </xf>
    <xf numFmtId="0" fontId="104" fillId="0" borderId="31" xfId="2091" applyFont="1" applyFill="1" applyBorder="1" applyAlignment="1">
      <alignment horizontal="centerContinuous" vertical="center"/>
    </xf>
    <xf numFmtId="41" fontId="104" fillId="0" borderId="31" xfId="1009" applyFont="1" applyFill="1" applyBorder="1" applyAlignment="1">
      <alignment horizontal="centerContinuous" vertical="center"/>
    </xf>
    <xf numFmtId="3" fontId="104" fillId="0" borderId="27" xfId="1009" applyNumberFormat="1" applyFont="1" applyFill="1" applyBorder="1" applyAlignment="1">
      <alignment horizontal="centerContinuous" vertical="center"/>
    </xf>
    <xf numFmtId="3" fontId="104" fillId="0" borderId="27" xfId="2091" applyNumberFormat="1" applyFont="1" applyFill="1" applyBorder="1" applyAlignment="1">
      <alignment horizontal="centerContinuous" vertical="center"/>
    </xf>
    <xf numFmtId="0" fontId="104" fillId="0" borderId="27" xfId="2091" applyFont="1" applyFill="1" applyBorder="1" applyAlignment="1">
      <alignment horizontal="centerContinuous" vertical="center"/>
    </xf>
    <xf numFmtId="0" fontId="104" fillId="0" borderId="27" xfId="2091" quotePrefix="1" applyFont="1" applyFill="1" applyBorder="1" applyAlignment="1">
      <alignment horizontal="centerContinuous" vertical="center"/>
    </xf>
    <xf numFmtId="0" fontId="136" fillId="0" borderId="0" xfId="0" applyFont="1">
      <alignment vertical="center"/>
    </xf>
    <xf numFmtId="3" fontId="140" fillId="18" borderId="0" xfId="2087" applyNumberFormat="1" applyFont="1" applyFill="1" applyAlignment="1" applyProtection="1">
      <alignment horizontal="left" vertical="center"/>
    </xf>
    <xf numFmtId="3" fontId="140" fillId="0" borderId="0" xfId="2087" applyNumberFormat="1" applyFont="1" applyFill="1" applyAlignment="1" applyProtection="1">
      <alignment horizontal="center" vertical="center"/>
    </xf>
    <xf numFmtId="3" fontId="140" fillId="0" borderId="0" xfId="2087" applyNumberFormat="1" applyFont="1" applyFill="1" applyAlignment="1">
      <alignment horizontal="center" vertical="center"/>
    </xf>
    <xf numFmtId="3" fontId="140" fillId="0" borderId="0" xfId="2087" applyNumberFormat="1" applyFont="1" applyFill="1" applyAlignment="1">
      <alignment vertical="center"/>
    </xf>
    <xf numFmtId="3" fontId="140" fillId="0" borderId="0" xfId="2087" applyNumberFormat="1" applyFont="1" applyFill="1" applyAlignment="1" applyProtection="1">
      <alignment horizontal="left" vertical="center"/>
    </xf>
    <xf numFmtId="3" fontId="140" fillId="0" borderId="0" xfId="2087" applyNumberFormat="1" applyFont="1" applyFill="1" applyAlignment="1" applyProtection="1">
      <alignment vertical="center"/>
    </xf>
    <xf numFmtId="3" fontId="141" fillId="0" borderId="28" xfId="2096" applyNumberFormat="1" applyFont="1" applyBorder="1" applyAlignment="1">
      <alignment vertical="center"/>
    </xf>
    <xf numFmtId="3" fontId="141" fillId="0" borderId="29" xfId="2096" applyNumberFormat="1" applyFont="1" applyBorder="1" applyAlignment="1">
      <alignment vertical="center"/>
    </xf>
    <xf numFmtId="3" fontId="141" fillId="0" borderId="30" xfId="2096" applyNumberFormat="1" applyFont="1" applyBorder="1" applyAlignment="1">
      <alignment vertical="center"/>
    </xf>
    <xf numFmtId="3" fontId="141" fillId="0" borderId="0" xfId="2096" applyNumberFormat="1" applyFont="1" applyAlignment="1">
      <alignment vertical="center"/>
    </xf>
    <xf numFmtId="3" fontId="141" fillId="0" borderId="3" xfId="2096" applyNumberFormat="1" applyFont="1" applyBorder="1" applyAlignment="1">
      <alignment vertical="center"/>
    </xf>
    <xf numFmtId="3" fontId="141" fillId="0" borderId="0" xfId="2096" applyNumberFormat="1" applyFont="1" applyBorder="1" applyAlignment="1">
      <alignment vertical="center"/>
    </xf>
    <xf numFmtId="0" fontId="137" fillId="0" borderId="0" xfId="2091" applyFont="1" applyFill="1" applyBorder="1" applyAlignment="1">
      <alignment vertical="center"/>
    </xf>
    <xf numFmtId="3" fontId="141" fillId="0" borderId="25" xfId="2096" applyNumberFormat="1" applyFont="1" applyBorder="1" applyAlignment="1">
      <alignment vertical="center"/>
    </xf>
    <xf numFmtId="3" fontId="141" fillId="0" borderId="0" xfId="2096" applyNumberFormat="1" applyFont="1" applyBorder="1" applyAlignment="1">
      <alignment horizontal="center" vertical="center"/>
    </xf>
    <xf numFmtId="3" fontId="141" fillId="0" borderId="0" xfId="2096" applyNumberFormat="1" applyFont="1" applyBorder="1" applyAlignment="1">
      <alignment horizontal="right" vertical="center"/>
    </xf>
    <xf numFmtId="3" fontId="141" fillId="0" borderId="0" xfId="2096" quotePrefix="1" applyNumberFormat="1" applyFont="1" applyBorder="1" applyAlignment="1">
      <alignment horizontal="center" vertical="center"/>
    </xf>
    <xf numFmtId="3" fontId="141" fillId="0" borderId="0" xfId="2096" applyNumberFormat="1" applyFont="1" applyBorder="1" applyAlignment="1">
      <alignment horizontal="left" vertical="center"/>
    </xf>
    <xf numFmtId="3" fontId="141" fillId="0" borderId="0" xfId="1008" applyNumberFormat="1" applyFont="1" applyBorder="1" applyAlignment="1">
      <alignment horizontal="center" vertical="center"/>
    </xf>
    <xf numFmtId="3" fontId="141" fillId="0" borderId="18" xfId="2096" applyNumberFormat="1" applyFont="1" applyBorder="1" applyAlignment="1">
      <alignment vertical="center"/>
    </xf>
    <xf numFmtId="3" fontId="141" fillId="0" borderId="18" xfId="2096" applyNumberFormat="1" applyFont="1" applyBorder="1" applyAlignment="1">
      <alignment horizontal="center" vertical="center"/>
    </xf>
    <xf numFmtId="3" fontId="141" fillId="0" borderId="18" xfId="1008" applyNumberFormat="1" applyFont="1" applyBorder="1" applyAlignment="1">
      <alignment horizontal="center" vertical="center"/>
    </xf>
    <xf numFmtId="3" fontId="141" fillId="0" borderId="18" xfId="2096" applyNumberFormat="1" applyFont="1" applyBorder="1" applyAlignment="1">
      <alignment horizontal="right" vertical="center"/>
    </xf>
    <xf numFmtId="3" fontId="141" fillId="0" borderId="18" xfId="2096" quotePrefix="1" applyNumberFormat="1" applyFont="1" applyBorder="1" applyAlignment="1">
      <alignment horizontal="center" vertical="center"/>
    </xf>
    <xf numFmtId="3" fontId="141" fillId="0" borderId="18" xfId="2096" applyNumberFormat="1" applyFont="1" applyBorder="1" applyAlignment="1">
      <alignment horizontal="left" vertical="center"/>
    </xf>
    <xf numFmtId="3" fontId="141" fillId="0" borderId="10" xfId="2096" applyNumberFormat="1" applyFont="1" applyBorder="1" applyAlignment="1">
      <alignment vertical="center"/>
    </xf>
    <xf numFmtId="3" fontId="141" fillId="0" borderId="40" xfId="2096" applyNumberFormat="1" applyFont="1" applyBorder="1" applyAlignment="1">
      <alignment vertical="center"/>
    </xf>
    <xf numFmtId="3" fontId="141" fillId="0" borderId="40" xfId="2096" applyNumberFormat="1" applyFont="1" applyBorder="1" applyAlignment="1">
      <alignment horizontal="center" vertical="center"/>
    </xf>
    <xf numFmtId="3" fontId="141" fillId="0" borderId="40" xfId="1008" applyNumberFormat="1" applyFont="1" applyBorder="1" applyAlignment="1">
      <alignment horizontal="center" vertical="center"/>
    </xf>
    <xf numFmtId="3" fontId="141" fillId="0" borderId="40" xfId="2096" applyNumberFormat="1" applyFont="1" applyBorder="1" applyAlignment="1">
      <alignment horizontal="right" vertical="center"/>
    </xf>
    <xf numFmtId="3" fontId="141" fillId="0" borderId="40" xfId="2096" quotePrefix="1" applyNumberFormat="1" applyFont="1" applyBorder="1" applyAlignment="1">
      <alignment horizontal="center" vertical="center"/>
    </xf>
    <xf numFmtId="3" fontId="141" fillId="0" borderId="40" xfId="2096" applyNumberFormat="1" applyFont="1" applyBorder="1" applyAlignment="1">
      <alignment horizontal="left" vertical="center"/>
    </xf>
    <xf numFmtId="3" fontId="141" fillId="0" borderId="41" xfId="2096" applyNumberFormat="1" applyFont="1" applyBorder="1" applyAlignment="1">
      <alignment vertical="center"/>
    </xf>
    <xf numFmtId="3" fontId="141" fillId="0" borderId="0" xfId="2096" applyNumberFormat="1" applyFont="1" applyBorder="1" applyAlignment="1">
      <alignment horizontal="centerContinuous" vertical="center"/>
    </xf>
    <xf numFmtId="3" fontId="141" fillId="0" borderId="0" xfId="1008" applyNumberFormat="1" applyFont="1" applyBorder="1" applyAlignment="1">
      <alignment horizontal="centerContinuous" vertical="center"/>
    </xf>
    <xf numFmtId="3" fontId="141" fillId="0" borderId="0" xfId="2096" quotePrefix="1" applyNumberFormat="1" applyFont="1" applyBorder="1" applyAlignment="1">
      <alignment horizontal="centerContinuous" vertical="center"/>
    </xf>
    <xf numFmtId="3" fontId="141" fillId="0" borderId="26" xfId="2096" applyNumberFormat="1" applyFont="1" applyBorder="1" applyAlignment="1">
      <alignment vertical="center"/>
    </xf>
    <xf numFmtId="3" fontId="141" fillId="0" borderId="27" xfId="2096" applyNumberFormat="1" applyFont="1" applyBorder="1" applyAlignment="1">
      <alignment vertical="center"/>
    </xf>
    <xf numFmtId="3" fontId="141" fillId="0" borderId="12" xfId="2096" applyNumberFormat="1" applyFont="1" applyBorder="1" applyAlignment="1">
      <alignment vertical="center"/>
    </xf>
    <xf numFmtId="3" fontId="141" fillId="18" borderId="0" xfId="2096" applyNumberFormat="1" applyFont="1" applyFill="1" applyAlignment="1">
      <alignment vertical="center"/>
    </xf>
    <xf numFmtId="3" fontId="141" fillId="0" borderId="0" xfId="2096" quotePrefix="1" applyNumberFormat="1" applyFont="1" applyBorder="1" applyAlignment="1">
      <alignment vertical="center"/>
    </xf>
    <xf numFmtId="219" fontId="141" fillId="0" borderId="0" xfId="2096" applyNumberFormat="1" applyFont="1" applyBorder="1" applyAlignment="1">
      <alignment horizontal="center" vertical="center"/>
    </xf>
    <xf numFmtId="3" fontId="141" fillId="0" borderId="0" xfId="2096" applyNumberFormat="1" applyFont="1" applyFill="1" applyAlignment="1">
      <alignment vertical="center"/>
    </xf>
    <xf numFmtId="3" fontId="142" fillId="0" borderId="0" xfId="2096" applyNumberFormat="1" applyFont="1" applyAlignment="1">
      <alignment vertical="center"/>
    </xf>
    <xf numFmtId="0" fontId="137" fillId="0" borderId="0" xfId="2091" applyFont="1" applyFill="1" applyAlignment="1">
      <alignment vertical="center"/>
    </xf>
    <xf numFmtId="0" fontId="137" fillId="0" borderId="3" xfId="2091" applyFont="1" applyFill="1" applyBorder="1" applyAlignment="1">
      <alignment vertical="center"/>
    </xf>
    <xf numFmtId="0" fontId="143" fillId="0" borderId="0" xfId="2091" applyFont="1" applyFill="1" applyBorder="1" applyAlignment="1">
      <alignment vertical="center"/>
    </xf>
    <xf numFmtId="3" fontId="137" fillId="0" borderId="36" xfId="2091" applyNumberFormat="1" applyFont="1" applyFill="1" applyBorder="1" applyAlignment="1">
      <alignment vertical="center"/>
    </xf>
    <xf numFmtId="0" fontId="137" fillId="0" borderId="36" xfId="2091" applyFont="1" applyFill="1" applyBorder="1" applyAlignment="1">
      <alignment vertical="center"/>
    </xf>
    <xf numFmtId="3" fontId="139" fillId="0" borderId="0" xfId="1009" applyNumberFormat="1" applyFont="1" applyFill="1" applyAlignment="1">
      <alignment horizontal="center" vertical="center"/>
    </xf>
    <xf numFmtId="41" fontId="139" fillId="0" borderId="36" xfId="1009" applyFont="1" applyFill="1" applyBorder="1" applyAlignment="1">
      <alignment vertical="center"/>
    </xf>
    <xf numFmtId="0" fontId="139" fillId="0" borderId="0" xfId="2091" applyNumberFormat="1" applyFont="1" applyFill="1" applyBorder="1" applyAlignment="1">
      <alignment horizontal="centerContinuous" vertical="center"/>
    </xf>
    <xf numFmtId="0" fontId="137" fillId="0" borderId="0" xfId="2091" applyFont="1" applyFill="1" applyBorder="1" applyAlignment="1">
      <alignment horizontal="centerContinuous" vertical="center"/>
    </xf>
    <xf numFmtId="0" fontId="137" fillId="0" borderId="0" xfId="2091" applyNumberFormat="1" applyFont="1" applyFill="1" applyBorder="1" applyAlignment="1">
      <alignment horizontal="centerContinuous" vertical="center" shrinkToFit="1"/>
    </xf>
    <xf numFmtId="0" fontId="137" fillId="0" borderId="0" xfId="2091" applyFont="1" applyFill="1" applyBorder="1" applyAlignment="1">
      <alignment horizontal="centerContinuous" vertical="center" shrinkToFit="1"/>
    </xf>
    <xf numFmtId="0" fontId="137" fillId="0" borderId="0" xfId="2091" applyNumberFormat="1" applyFont="1" applyFill="1" applyBorder="1" applyAlignment="1">
      <alignment horizontal="centerContinuous" vertical="center"/>
    </xf>
    <xf numFmtId="0" fontId="137" fillId="0" borderId="0" xfId="2091" quotePrefix="1" applyFont="1" applyFill="1" applyBorder="1" applyAlignment="1">
      <alignment horizontal="centerContinuous" vertical="center"/>
    </xf>
    <xf numFmtId="41" fontId="139" fillId="0" borderId="0" xfId="1009" applyFont="1" applyFill="1" applyBorder="1" applyAlignment="1">
      <alignment horizontal="centerContinuous" vertical="center"/>
    </xf>
    <xf numFmtId="41" fontId="139" fillId="0" borderId="0" xfId="1009" applyFont="1" applyFill="1" applyAlignment="1">
      <alignment vertical="center"/>
    </xf>
    <xf numFmtId="3" fontId="137" fillId="0" borderId="0" xfId="1009" applyNumberFormat="1" applyFont="1" applyFill="1" applyBorder="1" applyAlignment="1">
      <alignment vertical="center"/>
    </xf>
    <xf numFmtId="0" fontId="137" fillId="0" borderId="0" xfId="2091" quotePrefix="1" applyFont="1" applyFill="1" applyBorder="1" applyAlignment="1">
      <alignment vertical="center"/>
    </xf>
    <xf numFmtId="0" fontId="137" fillId="0" borderId="0" xfId="2091" applyNumberFormat="1" applyFont="1" applyFill="1" applyBorder="1" applyAlignment="1">
      <alignment vertical="center"/>
    </xf>
    <xf numFmtId="3" fontId="137" fillId="0" borderId="42" xfId="2091" applyNumberFormat="1" applyFont="1" applyFill="1" applyBorder="1" applyAlignment="1">
      <alignment vertical="center"/>
    </xf>
    <xf numFmtId="0" fontId="137" fillId="0" borderId="25" xfId="2091" applyFont="1" applyFill="1" applyBorder="1" applyAlignment="1">
      <alignment vertical="center"/>
    </xf>
    <xf numFmtId="3" fontId="139" fillId="0" borderId="0" xfId="2091" applyNumberFormat="1" applyFont="1" applyFill="1" applyBorder="1" applyAlignment="1">
      <alignment horizontal="centerContinuous" vertical="center"/>
    </xf>
    <xf numFmtId="3" fontId="137" fillId="0" borderId="0" xfId="2091" applyNumberFormat="1" applyFont="1" applyFill="1" applyBorder="1" applyAlignment="1">
      <alignment horizontal="centerContinuous" vertical="center"/>
    </xf>
    <xf numFmtId="0" fontId="137" fillId="0" borderId="31" xfId="2091" applyFont="1" applyFill="1" applyBorder="1" applyAlignment="1">
      <alignment vertical="center"/>
    </xf>
    <xf numFmtId="3" fontId="137" fillId="0" borderId="31" xfId="1009" applyNumberFormat="1" applyFont="1" applyFill="1" applyBorder="1" applyAlignment="1">
      <alignment vertical="center"/>
    </xf>
    <xf numFmtId="0" fontId="137" fillId="0" borderId="31" xfId="2091" quotePrefix="1" applyFont="1" applyFill="1" applyBorder="1" applyAlignment="1">
      <alignment vertical="center"/>
    </xf>
    <xf numFmtId="0" fontId="137" fillId="0" borderId="31" xfId="2091" applyNumberFormat="1" applyFont="1" applyFill="1" applyBorder="1" applyAlignment="1">
      <alignment vertical="center"/>
    </xf>
    <xf numFmtId="3" fontId="137" fillId="0" borderId="43" xfId="2091" applyNumberFormat="1" applyFont="1" applyFill="1" applyBorder="1" applyAlignment="1">
      <alignment vertical="center"/>
    </xf>
    <xf numFmtId="0" fontId="137" fillId="0" borderId="26" xfId="2091" applyFont="1" applyFill="1" applyBorder="1" applyAlignment="1">
      <alignment vertical="center"/>
    </xf>
    <xf numFmtId="0" fontId="137" fillId="0" borderId="27" xfId="2091" applyFont="1" applyFill="1" applyBorder="1" applyAlignment="1">
      <alignment vertical="center"/>
    </xf>
    <xf numFmtId="3" fontId="137" fillId="0" borderId="27" xfId="1009" applyNumberFormat="1" applyFont="1" applyFill="1" applyBorder="1" applyAlignment="1">
      <alignment vertical="center"/>
    </xf>
    <xf numFmtId="0" fontId="137" fillId="0" borderId="27" xfId="2091" quotePrefix="1" applyFont="1" applyFill="1" applyBorder="1" applyAlignment="1">
      <alignment vertical="center"/>
    </xf>
    <xf numFmtId="0" fontId="137" fillId="0" borderId="27" xfId="2091" applyNumberFormat="1" applyFont="1" applyFill="1" applyBorder="1" applyAlignment="1">
      <alignment vertical="center"/>
    </xf>
    <xf numFmtId="0" fontId="137" fillId="0" borderId="44" xfId="2091" applyFont="1" applyFill="1" applyBorder="1" applyAlignment="1">
      <alignment vertical="center"/>
    </xf>
    <xf numFmtId="0" fontId="138" fillId="0" borderId="0" xfId="2091" applyFont="1" applyFill="1" applyBorder="1" applyAlignment="1">
      <alignment vertical="center"/>
    </xf>
    <xf numFmtId="0" fontId="139" fillId="0" borderId="0" xfId="2091" applyNumberFormat="1" applyFont="1" applyFill="1" applyAlignment="1">
      <alignment horizontal="center" vertical="center"/>
    </xf>
    <xf numFmtId="0" fontId="137" fillId="0" borderId="0" xfId="2091" applyFont="1" applyFill="1" applyBorder="1" applyAlignment="1">
      <alignment vertical="center" shrinkToFit="1"/>
    </xf>
    <xf numFmtId="3" fontId="137" fillId="0" borderId="44" xfId="2091" applyNumberFormat="1" applyFont="1" applyFill="1" applyBorder="1" applyAlignment="1">
      <alignment vertical="center"/>
    </xf>
    <xf numFmtId="0" fontId="144" fillId="0" borderId="38" xfId="2091" applyFont="1" applyFill="1" applyBorder="1" applyAlignment="1">
      <alignment horizontal="centerContinuous" vertical="center"/>
    </xf>
    <xf numFmtId="0" fontId="138" fillId="0" borderId="7" xfId="2091" applyFont="1" applyFill="1" applyBorder="1" applyAlignment="1">
      <alignment horizontal="left" vertical="center"/>
    </xf>
    <xf numFmtId="0" fontId="137" fillId="0" borderId="7" xfId="2091" applyFont="1" applyFill="1" applyBorder="1" applyAlignment="1">
      <alignment horizontal="centerContinuous" vertical="center"/>
    </xf>
    <xf numFmtId="0" fontId="138" fillId="0" borderId="2" xfId="2091" applyFont="1" applyFill="1" applyBorder="1" applyAlignment="1">
      <alignment horizontal="centerContinuous" vertical="center"/>
    </xf>
    <xf numFmtId="3" fontId="137" fillId="0" borderId="0" xfId="1009" applyNumberFormat="1" applyFont="1" applyFill="1" applyBorder="1" applyAlignment="1">
      <alignment horizontal="centerContinuous" vertical="center" shrinkToFit="1"/>
    </xf>
    <xf numFmtId="3" fontId="137" fillId="0" borderId="0" xfId="2091" applyNumberFormat="1" applyFont="1" applyFill="1" applyBorder="1" applyAlignment="1">
      <alignment horizontal="centerContinuous" vertical="center" shrinkToFit="1"/>
    </xf>
    <xf numFmtId="0" fontId="143" fillId="0" borderId="38" xfId="2091" applyFont="1" applyFill="1" applyBorder="1" applyAlignment="1">
      <alignment horizontal="centerContinuous" vertical="center"/>
    </xf>
    <xf numFmtId="0" fontId="138" fillId="0" borderId="7" xfId="2091" applyFont="1" applyFill="1" applyBorder="1" applyAlignment="1">
      <alignment horizontal="centerContinuous" vertical="center"/>
    </xf>
    <xf numFmtId="0" fontId="138" fillId="0" borderId="39" xfId="2091" applyFont="1" applyFill="1" applyBorder="1" applyAlignment="1">
      <alignment horizontal="centerContinuous" vertical="center"/>
    </xf>
    <xf numFmtId="0" fontId="137" fillId="0" borderId="12" xfId="2091" applyFont="1" applyFill="1" applyBorder="1" applyAlignment="1">
      <alignment vertical="center"/>
    </xf>
    <xf numFmtId="41" fontId="139" fillId="0" borderId="0" xfId="1009" applyFont="1" applyFill="1" applyBorder="1" applyAlignment="1">
      <alignment vertical="center"/>
    </xf>
    <xf numFmtId="3" fontId="145" fillId="0" borderId="0" xfId="1009" applyNumberFormat="1" applyFont="1" applyFill="1" applyAlignment="1">
      <alignment horizontal="center" vertical="center"/>
    </xf>
    <xf numFmtId="3" fontId="145" fillId="0" borderId="0" xfId="1009" applyNumberFormat="1" applyFont="1" applyFill="1" applyBorder="1" applyAlignment="1">
      <alignment horizontal="center" vertical="center"/>
    </xf>
    <xf numFmtId="0" fontId="137" fillId="0" borderId="0" xfId="2091" applyNumberFormat="1" applyFont="1" applyFill="1" applyBorder="1" applyAlignment="1">
      <alignment vertical="center" shrinkToFit="1"/>
    </xf>
    <xf numFmtId="178" fontId="137" fillId="0" borderId="0" xfId="2091" applyNumberFormat="1" applyFont="1" applyFill="1" applyBorder="1" applyAlignment="1">
      <alignment horizontal="centerContinuous" vertical="center" shrinkToFit="1"/>
    </xf>
    <xf numFmtId="0" fontId="137" fillId="0" borderId="45" xfId="2091" applyFont="1" applyFill="1" applyBorder="1" applyAlignment="1">
      <alignment vertical="center"/>
    </xf>
    <xf numFmtId="0" fontId="137" fillId="0" borderId="45" xfId="2091" applyNumberFormat="1" applyFont="1" applyFill="1" applyBorder="1" applyAlignment="1">
      <alignment horizontal="centerContinuous" vertical="center" shrinkToFit="1"/>
    </xf>
    <xf numFmtId="0" fontId="137" fillId="0" borderId="45" xfId="2091" applyFont="1" applyFill="1" applyBorder="1" applyAlignment="1">
      <alignment horizontal="centerContinuous" vertical="center" shrinkToFit="1"/>
    </xf>
    <xf numFmtId="0" fontId="137" fillId="0" borderId="45" xfId="2091" applyNumberFormat="1" applyFont="1" applyFill="1" applyBorder="1" applyAlignment="1">
      <alignment vertical="center"/>
    </xf>
    <xf numFmtId="20" fontId="137" fillId="0" borderId="0" xfId="2091" applyNumberFormat="1" applyFont="1" applyFill="1" applyBorder="1" applyAlignment="1">
      <alignment vertical="center"/>
    </xf>
    <xf numFmtId="0" fontId="137" fillId="0" borderId="28" xfId="2091" applyFont="1" applyFill="1" applyBorder="1" applyAlignment="1">
      <alignment vertical="center"/>
    </xf>
    <xf numFmtId="0" fontId="143" fillId="0" borderId="29" xfId="2091" applyFont="1" applyFill="1" applyBorder="1" applyAlignment="1">
      <alignment vertical="center"/>
    </xf>
    <xf numFmtId="0" fontId="137" fillId="0" borderId="29" xfId="2091" applyFont="1" applyFill="1" applyBorder="1" applyAlignment="1">
      <alignment vertical="center"/>
    </xf>
    <xf numFmtId="3" fontId="137" fillId="0" borderId="37" xfId="2091" applyNumberFormat="1" applyFont="1" applyFill="1" applyBorder="1" applyAlignment="1">
      <alignment vertical="center"/>
    </xf>
    <xf numFmtId="0" fontId="139" fillId="0" borderId="0" xfId="2091" applyNumberFormat="1" applyFont="1" applyFill="1" applyBorder="1" applyAlignment="1">
      <alignment horizontal="centerContinuous" vertical="center" shrinkToFit="1"/>
    </xf>
    <xf numFmtId="3" fontId="139" fillId="0" borderId="0" xfId="2091" applyNumberFormat="1" applyFont="1" applyFill="1" applyBorder="1" applyAlignment="1">
      <alignment horizontal="centerContinuous" vertical="center" shrinkToFit="1"/>
    </xf>
    <xf numFmtId="0" fontId="144" fillId="0" borderId="0" xfId="2091" applyFont="1" applyFill="1" applyBorder="1" applyAlignment="1">
      <alignment vertical="center"/>
    </xf>
    <xf numFmtId="0" fontId="137" fillId="0" borderId="0" xfId="2091" quotePrefix="1" applyFont="1" applyFill="1" applyBorder="1" applyAlignment="1">
      <alignment horizontal="centerContinuous" vertical="center" shrinkToFit="1"/>
    </xf>
    <xf numFmtId="0" fontId="147" fillId="0" borderId="0" xfId="2091" applyFont="1" applyFill="1" applyBorder="1" applyAlignment="1">
      <alignment vertical="center"/>
    </xf>
    <xf numFmtId="0" fontId="137" fillId="0" borderId="46" xfId="2091" applyFont="1" applyFill="1" applyBorder="1" applyAlignment="1">
      <alignment vertical="center"/>
    </xf>
    <xf numFmtId="0" fontId="138" fillId="18" borderId="38" xfId="2094" applyFont="1" applyFill="1" applyBorder="1" applyAlignment="1">
      <alignment vertical="center" shrinkToFit="1"/>
    </xf>
    <xf numFmtId="0" fontId="137" fillId="0" borderId="0" xfId="2095" applyFont="1" applyFill="1"/>
    <xf numFmtId="0" fontId="137" fillId="0" borderId="3" xfId="2094" applyFont="1" applyFill="1" applyBorder="1" applyAlignment="1">
      <alignment horizontal="center" vertical="center"/>
    </xf>
    <xf numFmtId="0" fontId="137" fillId="0" borderId="0" xfId="2094" applyFont="1" applyFill="1" applyBorder="1" applyAlignment="1">
      <alignment vertical="center"/>
    </xf>
    <xf numFmtId="0" fontId="137" fillId="0" borderId="0" xfId="2094" applyFont="1" applyFill="1" applyBorder="1" applyAlignment="1">
      <alignment horizontal="center" vertical="center"/>
    </xf>
    <xf numFmtId="193" fontId="137" fillId="0" borderId="25" xfId="1388" applyFont="1" applyFill="1" applyBorder="1" applyAlignment="1">
      <alignment horizontal="center" vertical="center"/>
    </xf>
    <xf numFmtId="209" fontId="137" fillId="0" borderId="27" xfId="1388" applyNumberFormat="1" applyFont="1" applyBorder="1" applyAlignment="1">
      <alignment horizontal="center" vertical="center" wrapText="1" shrinkToFit="1"/>
    </xf>
    <xf numFmtId="193" fontId="137" fillId="0" borderId="27" xfId="1388" applyFont="1" applyBorder="1" applyAlignment="1">
      <alignment horizontal="center" vertical="center"/>
    </xf>
    <xf numFmtId="193" fontId="137" fillId="0" borderId="26" xfId="1388" applyFont="1" applyBorder="1" applyAlignment="1">
      <alignment horizontal="right" vertical="center"/>
    </xf>
    <xf numFmtId="0" fontId="137" fillId="0" borderId="12" xfId="2094" applyFont="1" applyBorder="1" applyAlignment="1">
      <alignment horizontal="center" vertical="center" wrapText="1" shrinkToFit="1"/>
    </xf>
    <xf numFmtId="209" fontId="137" fillId="0" borderId="28" xfId="1388" applyNumberFormat="1" applyFont="1" applyBorder="1" applyAlignment="1">
      <alignment horizontal="left" vertical="center"/>
    </xf>
    <xf numFmtId="193" fontId="137" fillId="0" borderId="29" xfId="1388" applyFont="1" applyBorder="1" applyAlignment="1">
      <alignment vertical="center"/>
    </xf>
    <xf numFmtId="209" fontId="137" fillId="0" borderId="29" xfId="1388" applyNumberFormat="1" applyFont="1" applyBorder="1" applyAlignment="1">
      <alignment horizontal="left" vertical="center"/>
    </xf>
    <xf numFmtId="0" fontId="137" fillId="0" borderId="0" xfId="2095" applyFont="1" applyBorder="1"/>
    <xf numFmtId="193" fontId="137" fillId="0" borderId="29" xfId="1388" applyFont="1" applyBorder="1" applyAlignment="1">
      <alignment horizontal="center" vertical="center"/>
    </xf>
    <xf numFmtId="193" fontId="137" fillId="0" borderId="28" xfId="1388" applyFont="1" applyBorder="1" applyAlignment="1">
      <alignment horizontal="center" vertical="center"/>
    </xf>
    <xf numFmtId="0" fontId="137" fillId="0" borderId="30" xfId="2094" applyFont="1" applyBorder="1" applyAlignment="1">
      <alignment horizontal="center" vertical="center" wrapText="1" shrinkToFit="1"/>
    </xf>
    <xf numFmtId="0" fontId="137" fillId="0" borderId="0" xfId="2094" applyFont="1" applyFill="1" applyBorder="1" applyAlignment="1">
      <alignment horizontal="centerContinuous" vertical="center"/>
    </xf>
    <xf numFmtId="193" fontId="137" fillId="0" borderId="0" xfId="1388" applyFont="1" applyFill="1" applyBorder="1" applyAlignment="1">
      <alignment horizontal="center" vertical="center"/>
    </xf>
    <xf numFmtId="193" fontId="137" fillId="0" borderId="3" xfId="1388" applyFont="1" applyBorder="1" applyAlignment="1">
      <alignment horizontal="right" vertical="center"/>
    </xf>
    <xf numFmtId="210" fontId="137" fillId="0" borderId="0" xfId="1388" applyNumberFormat="1" applyFont="1" applyBorder="1" applyAlignment="1">
      <alignment horizontal="center" vertical="center"/>
    </xf>
    <xf numFmtId="210" fontId="137" fillId="0" borderId="0" xfId="1388" applyNumberFormat="1" applyFont="1" applyBorder="1" applyAlignment="1">
      <alignment horizontal="right" vertical="center"/>
    </xf>
    <xf numFmtId="210" fontId="137" fillId="0" borderId="0" xfId="1388" applyNumberFormat="1" applyFont="1" applyBorder="1" applyAlignment="1">
      <alignment horizontal="left" vertical="center"/>
    </xf>
    <xf numFmtId="210" fontId="137" fillId="0" borderId="0" xfId="2095" applyNumberFormat="1" applyFont="1" applyBorder="1"/>
    <xf numFmtId="0" fontId="137" fillId="0" borderId="0" xfId="2095" applyFont="1" applyBorder="1" applyAlignment="1">
      <alignment horizontal="center" vertical="center"/>
    </xf>
    <xf numFmtId="208" fontId="137" fillId="0" borderId="0" xfId="2094" applyNumberFormat="1" applyFont="1" applyBorder="1" applyAlignment="1">
      <alignment horizontal="right" vertical="center"/>
    </xf>
    <xf numFmtId="0" fontId="137" fillId="0" borderId="3" xfId="2094" applyFont="1" applyBorder="1"/>
    <xf numFmtId="0" fontId="137" fillId="0" borderId="25" xfId="2094" applyFont="1" applyBorder="1" applyAlignment="1">
      <alignment horizontal="center" vertical="center" wrapText="1" shrinkToFit="1"/>
    </xf>
    <xf numFmtId="0" fontId="137" fillId="0" borderId="47" xfId="2094" applyFont="1" applyFill="1" applyBorder="1" applyAlignment="1">
      <alignment vertical="center"/>
    </xf>
    <xf numFmtId="0" fontId="137" fillId="0" borderId="48" xfId="2094" applyFont="1" applyFill="1" applyBorder="1" applyAlignment="1">
      <alignment horizontal="centerContinuous" vertical="center"/>
    </xf>
    <xf numFmtId="0" fontId="137" fillId="0" borderId="49" xfId="2094" applyFont="1" applyFill="1" applyBorder="1" applyAlignment="1">
      <alignment horizontal="centerContinuous" vertical="center"/>
    </xf>
    <xf numFmtId="0" fontId="137" fillId="0" borderId="25" xfId="2094" applyFont="1" applyFill="1" applyBorder="1"/>
    <xf numFmtId="193" fontId="137" fillId="0" borderId="0" xfId="1388" applyFont="1" applyBorder="1" applyAlignment="1">
      <alignment horizontal="center" vertical="center"/>
    </xf>
    <xf numFmtId="193" fontId="137" fillId="0" borderId="3" xfId="1388" applyFont="1" applyBorder="1" applyAlignment="1">
      <alignment horizontal="center" vertical="center"/>
    </xf>
    <xf numFmtId="209" fontId="137" fillId="0" borderId="26" xfId="1388" applyNumberFormat="1" applyFont="1" applyBorder="1" applyAlignment="1">
      <alignment horizontal="center" vertical="center"/>
    </xf>
    <xf numFmtId="210" fontId="137" fillId="0" borderId="27" xfId="1388" applyNumberFormat="1" applyFont="1" applyBorder="1" applyAlignment="1">
      <alignment horizontal="center" vertical="center"/>
    </xf>
    <xf numFmtId="210" fontId="137" fillId="0" borderId="27" xfId="1388" applyNumberFormat="1" applyFont="1" applyBorder="1" applyAlignment="1">
      <alignment vertical="center"/>
    </xf>
    <xf numFmtId="211" fontId="137" fillId="0" borderId="26" xfId="1388" applyNumberFormat="1" applyFont="1" applyBorder="1" applyAlignment="1">
      <alignment horizontal="right" vertical="center"/>
    </xf>
    <xf numFmtId="193" fontId="137" fillId="0" borderId="12" xfId="1388" applyFont="1" applyBorder="1" applyAlignment="1">
      <alignment horizontal="center" vertical="center"/>
    </xf>
    <xf numFmtId="0" fontId="137" fillId="0" borderId="47" xfId="2095" applyFont="1" applyBorder="1" applyAlignment="1"/>
    <xf numFmtId="0" fontId="137" fillId="0" borderId="48" xfId="2095" applyFont="1" applyBorder="1"/>
    <xf numFmtId="210" fontId="137" fillId="0" borderId="29" xfId="1388" applyNumberFormat="1" applyFont="1" applyBorder="1" applyAlignment="1">
      <alignment vertical="center"/>
    </xf>
    <xf numFmtId="210" fontId="137" fillId="0" borderId="29" xfId="1388" applyNumberFormat="1" applyFont="1" applyBorder="1" applyAlignment="1">
      <alignment horizontal="left" vertical="center"/>
    </xf>
    <xf numFmtId="0" fontId="137" fillId="0" borderId="30" xfId="2094" applyFont="1" applyBorder="1" applyAlignment="1">
      <alignment horizontal="center" vertical="center"/>
    </xf>
    <xf numFmtId="0" fontId="137" fillId="0" borderId="50" xfId="2095" applyFont="1" applyBorder="1" applyAlignment="1"/>
    <xf numFmtId="0" fontId="137" fillId="0" borderId="51" xfId="2094" applyFont="1" applyFill="1" applyBorder="1" applyAlignment="1">
      <alignment horizontal="centerContinuous" vertical="center"/>
    </xf>
    <xf numFmtId="0" fontId="137" fillId="0" borderId="3" xfId="2094" applyFont="1" applyBorder="1" applyAlignment="1">
      <alignment vertical="center"/>
    </xf>
    <xf numFmtId="0" fontId="137" fillId="0" borderId="25" xfId="2094" applyFont="1" applyBorder="1" applyAlignment="1">
      <alignment horizontal="center" vertical="center"/>
    </xf>
    <xf numFmtId="0" fontId="137" fillId="0" borderId="50" xfId="2094" applyFont="1" applyFill="1" applyBorder="1" applyAlignment="1">
      <alignment vertical="center"/>
    </xf>
    <xf numFmtId="0" fontId="137" fillId="0" borderId="47" xfId="2094" applyFont="1" applyFill="1" applyBorder="1" applyAlignment="1">
      <alignment horizontal="center" vertical="center"/>
    </xf>
    <xf numFmtId="0" fontId="137" fillId="0" borderId="49" xfId="2094" applyFont="1" applyFill="1" applyBorder="1" applyAlignment="1">
      <alignment horizontal="center" vertical="center"/>
    </xf>
    <xf numFmtId="0" fontId="137" fillId="0" borderId="51" xfId="2094" applyFont="1" applyFill="1" applyBorder="1" applyAlignment="1">
      <alignment horizontal="center" vertical="center"/>
    </xf>
    <xf numFmtId="0" fontId="137" fillId="0" borderId="50" xfId="2094" applyFont="1" applyFill="1" applyBorder="1" applyAlignment="1">
      <alignment horizontal="center" vertical="center"/>
    </xf>
    <xf numFmtId="193" fontId="137" fillId="0" borderId="0" xfId="1388" applyFont="1" applyBorder="1" applyAlignment="1">
      <alignment horizontal="right" vertical="center"/>
    </xf>
    <xf numFmtId="193" fontId="137" fillId="0" borderId="0" xfId="1388" applyFont="1" applyFill="1" applyBorder="1" applyAlignment="1">
      <alignment horizontal="right" vertical="center"/>
    </xf>
    <xf numFmtId="0" fontId="137" fillId="0" borderId="27" xfId="2094" applyFont="1" applyBorder="1" applyAlignment="1">
      <alignment horizontal="left"/>
    </xf>
    <xf numFmtId="0" fontId="137" fillId="0" borderId="27" xfId="2094" applyFont="1" applyBorder="1" applyAlignment="1">
      <alignment horizontal="right"/>
    </xf>
    <xf numFmtId="0" fontId="137" fillId="0" borderId="25" xfId="2095" applyFont="1" applyFill="1" applyBorder="1"/>
    <xf numFmtId="210" fontId="137" fillId="0" borderId="29" xfId="2094" applyNumberFormat="1" applyFont="1" applyBorder="1" applyAlignment="1">
      <alignment vertical="center"/>
    </xf>
    <xf numFmtId="210" fontId="137" fillId="0" borderId="29" xfId="2094" applyNumberFormat="1" applyFont="1" applyBorder="1" applyAlignment="1">
      <alignment horizontal="center" vertical="center"/>
    </xf>
    <xf numFmtId="210" fontId="137" fillId="0" borderId="0" xfId="2095" applyNumberFormat="1" applyFont="1" applyBorder="1" applyAlignment="1">
      <alignment vertical="center"/>
    </xf>
    <xf numFmtId="0" fontId="137" fillId="0" borderId="29" xfId="2094" applyFont="1" applyBorder="1" applyAlignment="1">
      <alignment vertical="center"/>
    </xf>
    <xf numFmtId="0" fontId="137" fillId="0" borderId="28" xfId="2094" applyFont="1" applyBorder="1" applyAlignment="1">
      <alignment vertical="center"/>
    </xf>
    <xf numFmtId="0" fontId="137" fillId="0" borderId="52" xfId="2094" applyFont="1" applyFill="1" applyBorder="1" applyAlignment="1">
      <alignment horizontal="center" vertical="center"/>
    </xf>
    <xf numFmtId="193" fontId="137" fillId="0" borderId="8" xfId="1388" applyFont="1" applyFill="1" applyBorder="1" applyAlignment="1">
      <alignment horizontal="center" vertical="center"/>
    </xf>
    <xf numFmtId="0" fontId="137" fillId="0" borderId="53" xfId="2094" applyFont="1" applyFill="1" applyBorder="1"/>
    <xf numFmtId="0" fontId="137" fillId="0" borderId="26" xfId="2094" applyFont="1" applyBorder="1"/>
    <xf numFmtId="210" fontId="137" fillId="0" borderId="27" xfId="2094" applyNumberFormat="1" applyFont="1" applyBorder="1"/>
    <xf numFmtId="210" fontId="137" fillId="0" borderId="27" xfId="2094" applyNumberFormat="1" applyFont="1" applyBorder="1" applyAlignment="1">
      <alignment horizontal="center" vertical="center"/>
    </xf>
    <xf numFmtId="210" fontId="137" fillId="0" borderId="27" xfId="1388" applyNumberFormat="1" applyFont="1" applyBorder="1" applyAlignment="1">
      <alignment horizontal="left" vertical="center"/>
    </xf>
    <xf numFmtId="0" fontId="137" fillId="0" borderId="27" xfId="2094" applyFont="1" applyBorder="1" applyAlignment="1">
      <alignment horizontal="center"/>
    </xf>
    <xf numFmtId="211" fontId="137" fillId="0" borderId="27" xfId="1388" applyNumberFormat="1" applyFont="1" applyBorder="1" applyAlignment="1">
      <alignment horizontal="center" vertical="center"/>
    </xf>
    <xf numFmtId="210" fontId="137" fillId="0" borderId="26" xfId="1388" applyNumberFormat="1" applyFont="1" applyBorder="1" applyAlignment="1">
      <alignment horizontal="left" vertical="center"/>
    </xf>
    <xf numFmtId="0" fontId="137" fillId="27" borderId="54" xfId="2094" applyFont="1" applyFill="1" applyBorder="1" applyAlignment="1">
      <alignment vertical="center"/>
    </xf>
    <xf numFmtId="0" fontId="137" fillId="28" borderId="55" xfId="2094" applyFont="1" applyFill="1" applyBorder="1" applyAlignment="1">
      <alignment horizontal="center" vertical="center"/>
    </xf>
    <xf numFmtId="0" fontId="137" fillId="28" borderId="56" xfId="2094" applyFont="1" applyFill="1" applyBorder="1" applyAlignment="1">
      <alignment horizontal="center" vertical="center"/>
    </xf>
    <xf numFmtId="0" fontId="137" fillId="27" borderId="57" xfId="2094" applyFont="1" applyFill="1" applyBorder="1" applyAlignment="1">
      <alignment horizontal="center" vertical="center"/>
    </xf>
    <xf numFmtId="0" fontId="137" fillId="0" borderId="55" xfId="2094" applyFont="1" applyFill="1" applyBorder="1" applyAlignment="1">
      <alignment horizontal="center" vertical="center"/>
    </xf>
    <xf numFmtId="0" fontId="137" fillId="0" borderId="29" xfId="2094" applyFont="1" applyBorder="1" applyAlignment="1">
      <alignment horizontal="left"/>
    </xf>
    <xf numFmtId="0" fontId="137" fillId="0" borderId="29" xfId="2094" applyFont="1" applyBorder="1"/>
    <xf numFmtId="47" fontId="137" fillId="0" borderId="3" xfId="2094" quotePrefix="1" applyNumberFormat="1" applyFont="1" applyFill="1" applyBorder="1" applyAlignment="1">
      <alignment horizontal="center" vertical="center"/>
    </xf>
    <xf numFmtId="0" fontId="137" fillId="28" borderId="54" xfId="2094" applyFont="1" applyFill="1" applyBorder="1" applyAlignment="1">
      <alignment horizontal="center" vertical="center"/>
    </xf>
    <xf numFmtId="0" fontId="137" fillId="28" borderId="58" xfId="2094" applyFont="1" applyFill="1" applyBorder="1" applyAlignment="1">
      <alignment horizontal="center" vertical="center"/>
    </xf>
    <xf numFmtId="0" fontId="137" fillId="0" borderId="54" xfId="2094" applyFont="1" applyFill="1" applyBorder="1" applyAlignment="1">
      <alignment horizontal="center" vertical="center"/>
    </xf>
    <xf numFmtId="209" fontId="137" fillId="0" borderId="26" xfId="1388" applyNumberFormat="1" applyFont="1" applyBorder="1" applyAlignment="1">
      <alignment horizontal="center" vertical="center" wrapText="1" shrinkToFit="1"/>
    </xf>
    <xf numFmtId="210" fontId="137" fillId="0" borderId="27" xfId="1388" applyNumberFormat="1" applyFont="1" applyBorder="1" applyAlignment="1">
      <alignment horizontal="center" vertical="center" wrapText="1" shrinkToFit="1"/>
    </xf>
    <xf numFmtId="210" fontId="137" fillId="0" borderId="27" xfId="1388" applyNumberFormat="1" applyFont="1" applyBorder="1" applyAlignment="1">
      <alignment horizontal="left" vertical="center" wrapText="1" shrinkToFit="1"/>
    </xf>
    <xf numFmtId="193" fontId="137" fillId="0" borderId="25" xfId="1388" applyFont="1" applyBorder="1" applyAlignment="1">
      <alignment horizontal="center" vertical="center"/>
    </xf>
    <xf numFmtId="0" fontId="137" fillId="0" borderId="28" xfId="1388" applyNumberFormat="1" applyFont="1" applyBorder="1" applyAlignment="1">
      <alignment horizontal="left" vertical="center"/>
    </xf>
    <xf numFmtId="210" fontId="137" fillId="0" borderId="29" xfId="1388" applyNumberFormat="1" applyFont="1" applyBorder="1" applyAlignment="1">
      <alignment horizontal="center" vertical="center"/>
    </xf>
    <xf numFmtId="210" fontId="137" fillId="0" borderId="29" xfId="2094" applyNumberFormat="1" applyFont="1" applyBorder="1"/>
    <xf numFmtId="0" fontId="137" fillId="0" borderId="30" xfId="2094" applyFont="1" applyBorder="1"/>
    <xf numFmtId="41" fontId="137" fillId="0" borderId="26" xfId="1003" applyFont="1" applyFill="1" applyBorder="1" applyAlignment="1">
      <alignment horizontal="right" vertical="center"/>
    </xf>
    <xf numFmtId="209" fontId="137" fillId="0" borderId="0" xfId="1388" applyNumberFormat="1" applyFont="1" applyFill="1" applyBorder="1" applyAlignment="1">
      <alignment horizontal="center" vertical="center"/>
    </xf>
    <xf numFmtId="41" fontId="137" fillId="0" borderId="27" xfId="1003" applyFont="1" applyFill="1" applyBorder="1" applyAlignment="1">
      <alignment horizontal="center" vertical="center"/>
    </xf>
    <xf numFmtId="233" fontId="137" fillId="0" borderId="27" xfId="1003" applyNumberFormat="1" applyFont="1" applyFill="1" applyBorder="1" applyAlignment="1">
      <alignment vertical="center"/>
    </xf>
    <xf numFmtId="41" fontId="137" fillId="0" borderId="27" xfId="1003" applyFont="1" applyFill="1" applyBorder="1" applyAlignment="1">
      <alignment horizontal="left" vertical="center"/>
    </xf>
    <xf numFmtId="0" fontId="137" fillId="0" borderId="0" xfId="2095" applyFont="1" applyFill="1" applyBorder="1" applyAlignment="1">
      <alignment vertical="center"/>
    </xf>
    <xf numFmtId="210" fontId="137" fillId="0" borderId="27" xfId="1388" applyNumberFormat="1" applyFont="1" applyFill="1" applyBorder="1" applyAlignment="1">
      <alignment horizontal="left" vertical="center"/>
    </xf>
    <xf numFmtId="209" fontId="137" fillId="0" borderId="27" xfId="1388" applyNumberFormat="1" applyFont="1" applyFill="1" applyBorder="1" applyAlignment="1">
      <alignment horizontal="right" vertical="center"/>
    </xf>
    <xf numFmtId="0" fontId="137" fillId="0" borderId="27" xfId="2094" applyFont="1" applyFill="1" applyBorder="1" applyAlignment="1">
      <alignment horizontal="center" vertical="center"/>
    </xf>
    <xf numFmtId="211" fontId="137" fillId="0" borderId="26" xfId="1388" applyNumberFormat="1" applyFont="1" applyBorder="1" applyAlignment="1">
      <alignment horizontal="center" vertical="center"/>
    </xf>
    <xf numFmtId="0" fontId="137" fillId="27" borderId="59" xfId="2094" applyFont="1" applyFill="1" applyBorder="1" applyAlignment="1">
      <alignment vertical="center"/>
    </xf>
    <xf numFmtId="0" fontId="137" fillId="28" borderId="59" xfId="2094" applyFont="1" applyFill="1" applyBorder="1" applyAlignment="1">
      <alignment horizontal="center" vertical="center"/>
    </xf>
    <xf numFmtId="0" fontId="137" fillId="28" borderId="60" xfId="2094" applyFont="1" applyFill="1" applyBorder="1" applyAlignment="1">
      <alignment horizontal="center" vertical="center"/>
    </xf>
    <xf numFmtId="0" fontId="137" fillId="27" borderId="61" xfId="2094" applyFont="1" applyFill="1" applyBorder="1" applyAlignment="1">
      <alignment horizontal="center" vertical="center"/>
    </xf>
    <xf numFmtId="0" fontId="137" fillId="0" borderId="62" xfId="2094" applyFont="1" applyFill="1" applyBorder="1" applyAlignment="1">
      <alignment horizontal="center" vertical="center"/>
    </xf>
    <xf numFmtId="209" fontId="137" fillId="0" borderId="28" xfId="1388" applyNumberFormat="1" applyFont="1" applyBorder="1" applyAlignment="1">
      <alignment vertical="center"/>
    </xf>
    <xf numFmtId="209" fontId="137" fillId="0" borderId="29" xfId="1388" applyNumberFormat="1" applyFont="1" applyBorder="1" applyAlignment="1">
      <alignment vertical="center"/>
    </xf>
    <xf numFmtId="193" fontId="137" fillId="0" borderId="29" xfId="1388" applyFont="1" applyBorder="1" applyAlignment="1">
      <alignment horizontal="left" vertical="center"/>
    </xf>
    <xf numFmtId="211" fontId="137" fillId="0" borderId="28" xfId="2094" applyNumberFormat="1" applyFont="1" applyBorder="1" applyAlignment="1">
      <alignment vertical="center"/>
    </xf>
    <xf numFmtId="193" fontId="137" fillId="0" borderId="30" xfId="1388" applyFont="1" applyBorder="1" applyAlignment="1">
      <alignment horizontal="center" vertical="center"/>
    </xf>
    <xf numFmtId="0" fontId="137" fillId="0" borderId="63" xfId="2094" applyFont="1" applyFill="1" applyBorder="1" applyAlignment="1">
      <alignment vertical="center"/>
    </xf>
    <xf numFmtId="0" fontId="137" fillId="0" borderId="64" xfId="2094" applyFont="1" applyFill="1" applyBorder="1" applyAlignment="1">
      <alignment horizontal="center" vertical="center"/>
    </xf>
    <xf numFmtId="0" fontId="137" fillId="0" borderId="65" xfId="2094" applyFont="1" applyFill="1" applyBorder="1" applyAlignment="1">
      <alignment horizontal="center" vertical="center"/>
    </xf>
    <xf numFmtId="0" fontId="137" fillId="0" borderId="63" xfId="2094" applyFont="1" applyFill="1" applyBorder="1" applyAlignment="1">
      <alignment horizontal="center" vertical="center"/>
    </xf>
    <xf numFmtId="209" fontId="137" fillId="0" borderId="26" xfId="1388" applyNumberFormat="1" applyFont="1" applyBorder="1" applyAlignment="1">
      <alignment horizontal="right" vertical="center"/>
    </xf>
    <xf numFmtId="209" fontId="137" fillId="0" borderId="27" xfId="1388" applyNumberFormat="1" applyFont="1" applyBorder="1" applyAlignment="1">
      <alignment horizontal="right" vertical="center"/>
    </xf>
    <xf numFmtId="209" fontId="137" fillId="0" borderId="27" xfId="1388" applyNumberFormat="1" applyFont="1" applyBorder="1" applyAlignment="1">
      <alignment horizontal="center" vertical="center"/>
    </xf>
    <xf numFmtId="211" fontId="137" fillId="0" borderId="27" xfId="1388" applyNumberFormat="1" applyFont="1" applyBorder="1" applyAlignment="1">
      <alignment horizontal="right" vertical="center"/>
    </xf>
    <xf numFmtId="211" fontId="137" fillId="0" borderId="27" xfId="1388" applyNumberFormat="1" applyFont="1" applyBorder="1" applyAlignment="1">
      <alignment vertical="center"/>
    </xf>
    <xf numFmtId="0" fontId="137" fillId="0" borderId="27" xfId="2094" applyFont="1" applyBorder="1" applyAlignment="1">
      <alignment horizontal="center" vertical="center"/>
    </xf>
    <xf numFmtId="184" fontId="137" fillId="0" borderId="66" xfId="2094" applyNumberFormat="1" applyFont="1" applyFill="1" applyBorder="1" applyAlignment="1">
      <alignment vertical="center"/>
    </xf>
    <xf numFmtId="184" fontId="137" fillId="0" borderId="66" xfId="2094" applyNumberFormat="1" applyFont="1" applyFill="1" applyBorder="1" applyAlignment="1">
      <alignment horizontal="center" vertical="center"/>
    </xf>
    <xf numFmtId="0" fontId="137" fillId="0" borderId="0" xfId="2085" applyFont="1" applyFill="1" applyBorder="1"/>
    <xf numFmtId="193" fontId="137" fillId="0" borderId="29" xfId="1388" applyFont="1" applyBorder="1" applyAlignment="1">
      <alignment horizontal="centerContinuous" vertical="center"/>
    </xf>
    <xf numFmtId="0" fontId="137" fillId="0" borderId="29" xfId="2094" applyFont="1" applyBorder="1" applyAlignment="1">
      <alignment horizontal="centerContinuous" vertical="center"/>
    </xf>
    <xf numFmtId="0" fontId="137" fillId="0" borderId="3" xfId="2094" applyFont="1" applyFill="1" applyBorder="1" applyAlignment="1">
      <alignment horizontal="right" vertical="center"/>
    </xf>
    <xf numFmtId="0" fontId="137" fillId="0" borderId="67" xfId="2094" applyFont="1" applyFill="1" applyBorder="1" applyAlignment="1">
      <alignment vertical="center"/>
    </xf>
    <xf numFmtId="0" fontId="137" fillId="0" borderId="67" xfId="2094" applyFont="1" applyFill="1" applyBorder="1" applyAlignment="1">
      <alignment horizontal="center" vertical="center"/>
    </xf>
    <xf numFmtId="0" fontId="137" fillId="0" borderId="0" xfId="2094" applyFont="1" applyFill="1" applyBorder="1" applyAlignment="1">
      <alignment horizontal="right" vertical="center"/>
    </xf>
    <xf numFmtId="0" fontId="137" fillId="0" borderId="26" xfId="2094" applyFont="1" applyBorder="1" applyAlignment="1">
      <alignment horizontal="left"/>
    </xf>
    <xf numFmtId="0" fontId="137" fillId="0" borderId="27" xfId="2094" applyFont="1" applyBorder="1"/>
    <xf numFmtId="210" fontId="137" fillId="0" borderId="26" xfId="1388" applyNumberFormat="1" applyFont="1" applyBorder="1" applyAlignment="1">
      <alignment horizontal="center" vertical="center"/>
    </xf>
    <xf numFmtId="0" fontId="137" fillId="0" borderId="12" xfId="2094" applyFont="1" applyBorder="1" applyAlignment="1">
      <alignment horizontal="center" vertical="center"/>
    </xf>
    <xf numFmtId="209" fontId="137" fillId="0" borderId="0" xfId="1388" applyNumberFormat="1" applyFont="1" applyBorder="1" applyAlignment="1">
      <alignment horizontal="left" vertical="center"/>
    </xf>
    <xf numFmtId="0" fontId="137" fillId="0" borderId="0" xfId="2094" applyFont="1" applyBorder="1"/>
    <xf numFmtId="0" fontId="137" fillId="0" borderId="28" xfId="2095" applyFont="1" applyBorder="1"/>
    <xf numFmtId="0" fontId="137" fillId="0" borderId="30" xfId="2095" applyFont="1" applyBorder="1" applyAlignment="1">
      <alignment horizontal="center"/>
    </xf>
    <xf numFmtId="184" fontId="137" fillId="0" borderId="48" xfId="2094" applyNumberFormat="1" applyFont="1" applyFill="1" applyBorder="1" applyAlignment="1">
      <alignment horizontal="center" vertical="center"/>
    </xf>
    <xf numFmtId="0" fontId="137" fillId="0" borderId="49" xfId="2095" applyFont="1" applyBorder="1"/>
    <xf numFmtId="209" fontId="137" fillId="0" borderId="26" xfId="1388" applyNumberFormat="1" applyFont="1" applyBorder="1" applyAlignment="1">
      <alignment horizontal="left" vertical="center"/>
    </xf>
    <xf numFmtId="209" fontId="137" fillId="0" borderId="27" xfId="1388" applyNumberFormat="1" applyFont="1" applyBorder="1" applyAlignment="1">
      <alignment horizontal="left" vertical="center"/>
    </xf>
    <xf numFmtId="193" fontId="137" fillId="0" borderId="27" xfId="1388" applyFont="1" applyBorder="1" applyAlignment="1">
      <alignment horizontal="centerContinuous" vertical="center"/>
    </xf>
    <xf numFmtId="0" fontId="137" fillId="0" borderId="27" xfId="2094" applyFont="1" applyBorder="1" applyAlignment="1">
      <alignment horizontal="centerContinuous" vertical="center"/>
    </xf>
    <xf numFmtId="203" fontId="137" fillId="0" borderId="26" xfId="2094" applyNumberFormat="1" applyFont="1" applyBorder="1" applyAlignment="1">
      <alignment horizontal="right" vertical="center"/>
    </xf>
    <xf numFmtId="193" fontId="137" fillId="0" borderId="26" xfId="1388" applyNumberFormat="1" applyFont="1" applyBorder="1" applyAlignment="1">
      <alignment horizontal="center" vertical="center"/>
    </xf>
    <xf numFmtId="184" fontId="137" fillId="0" borderId="47" xfId="2094" applyNumberFormat="1" applyFont="1" applyFill="1" applyBorder="1" applyAlignment="1">
      <alignment vertical="center"/>
    </xf>
    <xf numFmtId="184" fontId="137" fillId="0" borderId="49" xfId="2094" applyNumberFormat="1" applyFont="1" applyFill="1" applyBorder="1" applyAlignment="1">
      <alignment horizontal="center" vertical="center"/>
    </xf>
    <xf numFmtId="0" fontId="148" fillId="0" borderId="29" xfId="2094" applyFont="1" applyFill="1" applyBorder="1" applyAlignment="1">
      <alignment horizontal="left"/>
    </xf>
    <xf numFmtId="0" fontId="148" fillId="0" borderId="29" xfId="2094" applyFont="1" applyFill="1" applyBorder="1"/>
    <xf numFmtId="210" fontId="148" fillId="0" borderId="29" xfId="0" applyNumberFormat="1" applyFont="1" applyFill="1" applyBorder="1" applyAlignment="1">
      <alignment horizontal="center" vertical="center"/>
    </xf>
    <xf numFmtId="0" fontId="148" fillId="0" borderId="28" xfId="0" applyFont="1" applyFill="1" applyBorder="1" applyAlignment="1">
      <alignment horizontal="center" vertical="center"/>
    </xf>
    <xf numFmtId="0" fontId="148" fillId="0" borderId="30" xfId="2094" applyFont="1" applyFill="1" applyBorder="1" applyAlignment="1">
      <alignment horizontal="left" vertical="center" wrapText="1" shrinkToFit="1"/>
    </xf>
    <xf numFmtId="0" fontId="148" fillId="0" borderId="26" xfId="0" applyFont="1" applyFill="1" applyBorder="1" applyAlignment="1">
      <alignment horizontal="center" vertical="center" wrapText="1" shrinkToFit="1"/>
    </xf>
    <xf numFmtId="0" fontId="148" fillId="0" borderId="27" xfId="0" applyFont="1" applyFill="1" applyBorder="1" applyAlignment="1">
      <alignment horizontal="center" vertical="center" wrapText="1" shrinkToFit="1"/>
    </xf>
    <xf numFmtId="0" fontId="148" fillId="0" borderId="27" xfId="0" applyFont="1" applyFill="1" applyBorder="1" applyAlignment="1">
      <alignment horizontal="center" vertical="center"/>
    </xf>
    <xf numFmtId="0" fontId="137" fillId="0" borderId="28" xfId="2094" applyFont="1" applyBorder="1" applyAlignment="1">
      <alignment horizontal="left"/>
    </xf>
    <xf numFmtId="209" fontId="137" fillId="0" borderId="29" xfId="1388" applyNumberFormat="1" applyFont="1" applyBorder="1" applyAlignment="1">
      <alignment horizontal="center" vertical="center" wrapText="1" shrinkToFit="1"/>
    </xf>
    <xf numFmtId="0" fontId="137" fillId="0" borderId="26" xfId="2094" applyFont="1" applyFill="1" applyBorder="1" applyAlignment="1">
      <alignment horizontal="center" vertical="center"/>
    </xf>
    <xf numFmtId="0" fontId="137" fillId="0" borderId="27" xfId="2094" applyFont="1" applyFill="1" applyBorder="1" applyAlignment="1">
      <alignment vertical="center"/>
    </xf>
    <xf numFmtId="193" fontId="137" fillId="0" borderId="27" xfId="1388" applyFont="1" applyFill="1" applyBorder="1" applyAlignment="1">
      <alignment horizontal="center" vertical="center"/>
    </xf>
    <xf numFmtId="0" fontId="137" fillId="0" borderId="27" xfId="2085" applyFont="1" applyBorder="1"/>
    <xf numFmtId="193" fontId="137" fillId="0" borderId="26" xfId="1388" applyFont="1" applyBorder="1" applyAlignment="1">
      <alignment horizontal="center" vertical="center"/>
    </xf>
    <xf numFmtId="207" fontId="137" fillId="0" borderId="27" xfId="1003" applyNumberFormat="1" applyFont="1" applyFill="1" applyBorder="1" applyAlignment="1">
      <alignment vertical="center"/>
    </xf>
    <xf numFmtId="2" fontId="137" fillId="0" borderId="3" xfId="2094" applyNumberFormat="1" applyFont="1" applyBorder="1" applyAlignment="1">
      <alignment vertical="center"/>
    </xf>
    <xf numFmtId="209" fontId="148" fillId="0" borderId="28" xfId="1388" applyNumberFormat="1" applyFont="1" applyFill="1" applyBorder="1" applyAlignment="1">
      <alignment horizontal="left" vertical="center"/>
    </xf>
    <xf numFmtId="209" fontId="148" fillId="0" borderId="29" xfId="1388" applyNumberFormat="1" applyFont="1" applyFill="1" applyBorder="1" applyAlignment="1">
      <alignment horizontal="left" vertical="center"/>
    </xf>
    <xf numFmtId="209" fontId="148" fillId="0" borderId="29" xfId="2094" applyNumberFormat="1" applyFont="1" applyFill="1" applyBorder="1" applyAlignment="1">
      <alignment vertical="center"/>
    </xf>
    <xf numFmtId="0" fontId="148" fillId="0" borderId="0" xfId="2095" applyFont="1" applyFill="1" applyBorder="1" applyAlignment="1">
      <alignment vertical="center"/>
    </xf>
    <xf numFmtId="0" fontId="148" fillId="0" borderId="29" xfId="2094" applyFont="1" applyFill="1" applyBorder="1" applyAlignment="1">
      <alignment vertical="center"/>
    </xf>
    <xf numFmtId="0" fontId="148" fillId="0" borderId="28" xfId="2094" applyFont="1" applyFill="1" applyBorder="1" applyAlignment="1">
      <alignment vertical="center"/>
    </xf>
    <xf numFmtId="0" fontId="148" fillId="0" borderId="68" xfId="2094" applyFont="1" applyFill="1" applyBorder="1" applyAlignment="1">
      <alignment vertical="center"/>
    </xf>
    <xf numFmtId="0" fontId="148" fillId="0" borderId="26" xfId="2094" applyFont="1" applyFill="1" applyBorder="1"/>
    <xf numFmtId="0" fontId="148" fillId="0" borderId="27" xfId="2094" applyFont="1" applyFill="1" applyBorder="1"/>
    <xf numFmtId="0" fontId="148" fillId="0" borderId="27" xfId="2094" applyFont="1" applyFill="1" applyBorder="1" applyAlignment="1">
      <alignment horizontal="center" vertical="center"/>
    </xf>
    <xf numFmtId="211" fontId="148" fillId="0" borderId="27" xfId="1388" applyNumberFormat="1" applyFont="1" applyFill="1" applyBorder="1" applyAlignment="1">
      <alignment horizontal="left" vertical="center"/>
    </xf>
    <xf numFmtId="0" fontId="148" fillId="0" borderId="27" xfId="2094" applyFont="1" applyFill="1" applyBorder="1" applyAlignment="1">
      <alignment horizontal="center"/>
    </xf>
    <xf numFmtId="211" fontId="148" fillId="0" borderId="27" xfId="1388" applyNumberFormat="1" applyFont="1" applyFill="1" applyBorder="1" applyAlignment="1">
      <alignment horizontal="center" vertical="center"/>
    </xf>
    <xf numFmtId="211" fontId="148" fillId="0" borderId="26" xfId="2094" applyNumberFormat="1" applyFont="1" applyFill="1" applyBorder="1" applyAlignment="1">
      <alignment vertical="center" shrinkToFit="1"/>
    </xf>
    <xf numFmtId="193" fontId="148" fillId="0" borderId="69" xfId="1388" applyFont="1" applyFill="1" applyBorder="1" applyAlignment="1">
      <alignment horizontal="left" vertical="center"/>
    </xf>
    <xf numFmtId="211" fontId="148" fillId="0" borderId="29" xfId="1388" applyNumberFormat="1" applyFont="1" applyFill="1" applyBorder="1" applyAlignment="1">
      <alignment horizontal="left" vertical="center"/>
    </xf>
    <xf numFmtId="193" fontId="148" fillId="0" borderId="29" xfId="1388" applyFont="1" applyFill="1" applyBorder="1" applyAlignment="1">
      <alignment horizontal="left" vertical="center"/>
    </xf>
    <xf numFmtId="193" fontId="148" fillId="0" borderId="28" xfId="1388" applyNumberFormat="1" applyFont="1" applyFill="1" applyBorder="1" applyAlignment="1">
      <alignment horizontal="center" vertical="center" shrinkToFit="1"/>
    </xf>
    <xf numFmtId="0" fontId="148" fillId="0" borderId="68" xfId="2094" applyFont="1" applyFill="1" applyBorder="1" applyAlignment="1">
      <alignment horizontal="left" vertical="center"/>
    </xf>
    <xf numFmtId="209" fontId="148" fillId="0" borderId="26" xfId="1388" applyNumberFormat="1" applyFont="1" applyFill="1" applyBorder="1" applyAlignment="1">
      <alignment horizontal="center" vertical="center" wrapText="1" shrinkToFit="1"/>
    </xf>
    <xf numFmtId="209" fontId="148" fillId="0" borderId="27" xfId="1388" applyNumberFormat="1" applyFont="1" applyFill="1" applyBorder="1" applyAlignment="1">
      <alignment horizontal="center" vertical="center" wrapText="1" shrinkToFit="1"/>
    </xf>
    <xf numFmtId="193" fontId="148" fillId="0" borderId="27" xfId="1388" applyFont="1" applyFill="1" applyBorder="1" applyAlignment="1">
      <alignment horizontal="center" vertical="center"/>
    </xf>
    <xf numFmtId="211" fontId="148" fillId="0" borderId="3" xfId="1388" applyNumberFormat="1" applyFont="1" applyFill="1" applyBorder="1" applyAlignment="1">
      <alignment horizontal="center" vertical="center" shrinkToFit="1"/>
    </xf>
    <xf numFmtId="193" fontId="148" fillId="0" borderId="58" xfId="1388" applyFont="1" applyFill="1" applyBorder="1" applyAlignment="1">
      <alignment horizontal="left" vertical="center"/>
    </xf>
    <xf numFmtId="193" fontId="148" fillId="0" borderId="28" xfId="1388" applyFont="1" applyFill="1" applyBorder="1" applyAlignment="1">
      <alignment horizontal="center" vertical="center"/>
    </xf>
    <xf numFmtId="193" fontId="148" fillId="0" borderId="3" xfId="1388" applyFont="1" applyFill="1" applyBorder="1" applyAlignment="1">
      <alignment horizontal="right" vertical="center"/>
    </xf>
    <xf numFmtId="210" fontId="148" fillId="0" borderId="27" xfId="1388" applyNumberFormat="1" applyFont="1" applyFill="1" applyBorder="1" applyAlignment="1">
      <alignment horizontal="center" vertical="center"/>
    </xf>
    <xf numFmtId="193" fontId="148" fillId="0" borderId="0" xfId="1388" applyFont="1" applyFill="1" applyBorder="1" applyAlignment="1">
      <alignment horizontal="center" vertical="center"/>
    </xf>
    <xf numFmtId="210" fontId="148" fillId="0" borderId="0" xfId="1388" applyNumberFormat="1" applyFont="1" applyFill="1" applyBorder="1" applyAlignment="1">
      <alignment horizontal="left" vertical="center"/>
    </xf>
    <xf numFmtId="0" fontId="148" fillId="0" borderId="0" xfId="2095" applyFont="1" applyFill="1" applyBorder="1"/>
    <xf numFmtId="0" fontId="148" fillId="0" borderId="0" xfId="2095" applyFont="1" applyFill="1" applyBorder="1" applyAlignment="1">
      <alignment horizontal="center" vertical="center"/>
    </xf>
    <xf numFmtId="208" fontId="148" fillId="0" borderId="0" xfId="2094" applyNumberFormat="1" applyFont="1" applyFill="1" applyBorder="1" applyAlignment="1">
      <alignment horizontal="right" vertical="center"/>
    </xf>
    <xf numFmtId="209" fontId="148" fillId="0" borderId="28" xfId="1388" applyNumberFormat="1" applyFont="1" applyFill="1" applyBorder="1" applyAlignment="1">
      <alignment vertical="center"/>
    </xf>
    <xf numFmtId="209" fontId="148" fillId="0" borderId="29" xfId="1388" applyNumberFormat="1" applyFont="1" applyFill="1" applyBorder="1" applyAlignment="1">
      <alignment vertical="center"/>
    </xf>
    <xf numFmtId="193" fontId="148" fillId="0" borderId="29" xfId="1388" applyFont="1" applyFill="1" applyBorder="1" applyAlignment="1">
      <alignment horizontal="centerContinuous" vertical="center"/>
    </xf>
    <xf numFmtId="0" fontId="148" fillId="0" borderId="29" xfId="2094" applyFont="1" applyFill="1" applyBorder="1" applyAlignment="1">
      <alignment horizontal="centerContinuous" vertical="center"/>
    </xf>
    <xf numFmtId="193" fontId="148" fillId="0" borderId="29" xfId="1388" applyFont="1" applyFill="1" applyBorder="1" applyAlignment="1">
      <alignment horizontal="center" vertical="center"/>
    </xf>
    <xf numFmtId="0" fontId="148" fillId="0" borderId="30" xfId="2094" applyFont="1" applyFill="1" applyBorder="1" applyAlignment="1">
      <alignment horizontal="left" vertical="center"/>
    </xf>
    <xf numFmtId="0" fontId="146" fillId="0" borderId="70" xfId="2094" applyFont="1" applyFill="1" applyBorder="1" applyAlignment="1">
      <alignment horizontal="center" vertical="center"/>
    </xf>
    <xf numFmtId="193" fontId="148" fillId="0" borderId="26" xfId="1388" applyFont="1" applyFill="1" applyBorder="1" applyAlignment="1">
      <alignment horizontal="right" vertical="center"/>
    </xf>
    <xf numFmtId="193" fontId="148" fillId="0" borderId="27" xfId="1388" applyFont="1" applyFill="1" applyBorder="1" applyAlignment="1">
      <alignment horizontal="right" vertical="center"/>
    </xf>
    <xf numFmtId="210" fontId="148" fillId="0" borderId="27" xfId="1388" applyNumberFormat="1" applyFont="1" applyFill="1" applyBorder="1" applyAlignment="1">
      <alignment horizontal="left" vertical="center"/>
    </xf>
    <xf numFmtId="0" fontId="148" fillId="0" borderId="27" xfId="2095" applyFont="1" applyFill="1" applyBorder="1"/>
    <xf numFmtId="0" fontId="148" fillId="0" borderId="27" xfId="2095" applyFont="1" applyFill="1" applyBorder="1" applyAlignment="1">
      <alignment horizontal="center" vertical="center"/>
    </xf>
    <xf numFmtId="247" fontId="148" fillId="0" borderId="26" xfId="1388" applyNumberFormat="1" applyFont="1" applyFill="1" applyBorder="1" applyAlignment="1">
      <alignment horizontal="center" vertical="center"/>
    </xf>
    <xf numFmtId="193" fontId="148" fillId="0" borderId="12" xfId="1388" applyFont="1" applyFill="1" applyBorder="1" applyAlignment="1">
      <alignment horizontal="left" vertical="center"/>
    </xf>
    <xf numFmtId="0" fontId="137" fillId="0" borderId="71" xfId="2094" applyFont="1" applyFill="1" applyBorder="1" applyAlignment="1">
      <alignment horizontal="center" vertical="center"/>
    </xf>
    <xf numFmtId="0" fontId="137" fillId="0" borderId="70" xfId="2094" applyFont="1" applyFill="1" applyBorder="1" applyAlignment="1">
      <alignment horizontal="center" vertical="center"/>
    </xf>
    <xf numFmtId="184" fontId="137" fillId="0" borderId="50" xfId="2094" applyNumberFormat="1" applyFont="1" applyFill="1" applyBorder="1" applyAlignment="1">
      <alignment vertical="center"/>
    </xf>
    <xf numFmtId="184" fontId="137" fillId="0" borderId="51" xfId="2094" applyNumberFormat="1" applyFont="1" applyFill="1" applyBorder="1" applyAlignment="1">
      <alignment horizontal="center" vertical="center"/>
    </xf>
    <xf numFmtId="184" fontId="137" fillId="0" borderId="0" xfId="2094" applyNumberFormat="1" applyFont="1" applyFill="1" applyBorder="1" applyAlignment="1">
      <alignment horizontal="center" vertical="center"/>
    </xf>
    <xf numFmtId="0" fontId="137" fillId="0" borderId="51" xfId="2095" applyFont="1" applyBorder="1"/>
    <xf numFmtId="0" fontId="137" fillId="0" borderId="0" xfId="2095" applyFont="1" applyFill="1" applyBorder="1" applyAlignment="1">
      <alignment horizontal="center"/>
    </xf>
    <xf numFmtId="0" fontId="137" fillId="0" borderId="0" xfId="2095" applyFont="1" applyFill="1" applyBorder="1"/>
    <xf numFmtId="0" fontId="137" fillId="0" borderId="0" xfId="2095" applyFont="1" applyFill="1" applyAlignment="1">
      <alignment horizontal="center"/>
    </xf>
    <xf numFmtId="0" fontId="136" fillId="0" borderId="0" xfId="0" applyFont="1" applyAlignment="1">
      <alignment horizontal="center" vertical="center"/>
    </xf>
    <xf numFmtId="0" fontId="150" fillId="0" borderId="0" xfId="0" applyFont="1" applyBorder="1" applyAlignment="1">
      <alignment horizontal="center" vertical="center"/>
    </xf>
    <xf numFmtId="0" fontId="150" fillId="0" borderId="0" xfId="0" applyFont="1" applyBorder="1">
      <alignment vertical="center"/>
    </xf>
    <xf numFmtId="0" fontId="136" fillId="0" borderId="0" xfId="2088" applyFont="1">
      <alignment vertical="center"/>
    </xf>
    <xf numFmtId="0" fontId="136" fillId="0" borderId="54" xfId="0" applyFont="1" applyBorder="1" applyAlignment="1">
      <alignment horizontal="center" vertical="center" shrinkToFit="1"/>
    </xf>
    <xf numFmtId="0" fontId="136" fillId="0" borderId="0" xfId="0" applyFont="1" applyBorder="1" applyAlignment="1">
      <alignment horizontal="center" vertical="center" shrinkToFit="1"/>
    </xf>
    <xf numFmtId="0" fontId="136" fillId="0" borderId="0" xfId="2088" applyFont="1" applyBorder="1" applyAlignment="1">
      <alignment horizontal="center" vertical="center" shrinkToFit="1"/>
    </xf>
    <xf numFmtId="0" fontId="136" fillId="0" borderId="58" xfId="2088" applyFont="1" applyBorder="1" applyAlignment="1">
      <alignment horizontal="center" vertical="center" shrinkToFit="1"/>
    </xf>
    <xf numFmtId="184" fontId="152" fillId="0" borderId="54" xfId="2092" applyNumberFormat="1" applyFont="1" applyFill="1" applyBorder="1" applyAlignment="1">
      <alignment horizontal="left" vertical="center"/>
    </xf>
    <xf numFmtId="184" fontId="152" fillId="0" borderId="54" xfId="2092" applyNumberFormat="1" applyFont="1" applyFill="1" applyBorder="1" applyAlignment="1">
      <alignment horizontal="right" vertical="center"/>
    </xf>
    <xf numFmtId="0" fontId="143" fillId="0" borderId="54" xfId="2088" applyFont="1" applyBorder="1" applyAlignment="1">
      <alignment horizontal="center" vertical="center" shrinkToFit="1"/>
    </xf>
    <xf numFmtId="0" fontId="144" fillId="0" borderId="0" xfId="2088" applyFont="1" applyBorder="1">
      <alignment vertical="center"/>
    </xf>
    <xf numFmtId="0" fontId="144" fillId="0" borderId="58" xfId="2088" applyFont="1" applyBorder="1">
      <alignment vertical="center"/>
    </xf>
    <xf numFmtId="0" fontId="144" fillId="0" borderId="54" xfId="2088" applyFont="1" applyBorder="1">
      <alignment vertical="center"/>
    </xf>
    <xf numFmtId="0" fontId="136" fillId="0" borderId="54" xfId="2088" applyFont="1" applyBorder="1">
      <alignment vertical="center"/>
    </xf>
    <xf numFmtId="0" fontId="136" fillId="0" borderId="0" xfId="2088" applyFont="1" applyBorder="1">
      <alignment vertical="center"/>
    </xf>
    <xf numFmtId="0" fontId="136" fillId="0" borderId="0" xfId="2088" applyFont="1" applyBorder="1" applyAlignment="1">
      <alignment vertical="center" shrinkToFit="1"/>
    </xf>
    <xf numFmtId="0" fontId="136" fillId="0" borderId="58" xfId="2088" applyFont="1" applyBorder="1">
      <alignment vertical="center"/>
    </xf>
    <xf numFmtId="0" fontId="136" fillId="0" borderId="54" xfId="2088" applyFont="1" applyBorder="1" applyAlignment="1">
      <alignment vertical="center"/>
    </xf>
    <xf numFmtId="0" fontId="136" fillId="0" borderId="0" xfId="2088" applyFont="1" applyBorder="1" applyAlignment="1">
      <alignment vertical="center"/>
    </xf>
    <xf numFmtId="0" fontId="136" fillId="0" borderId="58" xfId="2088" applyFont="1" applyBorder="1" applyAlignment="1">
      <alignment vertical="center"/>
    </xf>
    <xf numFmtId="41" fontId="136" fillId="0" borderId="0" xfId="2088" applyNumberFormat="1" applyFont="1">
      <alignment vertical="center"/>
    </xf>
    <xf numFmtId="0" fontId="144" fillId="0" borderId="54" xfId="2088" applyFont="1" applyBorder="1" applyAlignment="1">
      <alignment vertical="center"/>
    </xf>
    <xf numFmtId="0" fontId="144" fillId="0" borderId="0" xfId="2088" applyFont="1" applyBorder="1" applyAlignment="1">
      <alignment vertical="center"/>
    </xf>
    <xf numFmtId="0" fontId="144" fillId="0" borderId="58" xfId="2088" applyFont="1" applyBorder="1" applyAlignment="1">
      <alignment vertical="center"/>
    </xf>
    <xf numFmtId="0" fontId="143" fillId="0" borderId="54" xfId="2088" applyFont="1" applyBorder="1" applyAlignment="1">
      <alignment horizontal="left" vertical="center"/>
    </xf>
    <xf numFmtId="0" fontId="143" fillId="0" borderId="54" xfId="2088" applyFont="1" applyBorder="1" applyAlignment="1">
      <alignment horizontal="left" vertical="center" shrinkToFit="1"/>
    </xf>
    <xf numFmtId="0" fontId="136" fillId="0" borderId="59" xfId="2088" applyFont="1" applyBorder="1">
      <alignment vertical="center"/>
    </xf>
    <xf numFmtId="0" fontId="136" fillId="0" borderId="8" xfId="2088" applyFont="1" applyBorder="1">
      <alignment vertical="center"/>
    </xf>
    <xf numFmtId="0" fontId="136" fillId="0" borderId="60" xfId="2088" applyFont="1" applyBorder="1">
      <alignment vertical="center"/>
    </xf>
    <xf numFmtId="0" fontId="137" fillId="29" borderId="2" xfId="2091" applyFont="1" applyFill="1" applyBorder="1" applyAlignment="1">
      <alignment horizontal="centerContinuous" vertical="center"/>
    </xf>
    <xf numFmtId="0" fontId="138" fillId="29" borderId="2" xfId="2091" applyFont="1" applyFill="1" applyBorder="1" applyAlignment="1">
      <alignment horizontal="centerContinuous" vertical="center"/>
    </xf>
    <xf numFmtId="3" fontId="141" fillId="29" borderId="0" xfId="2096" applyNumberFormat="1" applyFont="1" applyFill="1" applyAlignment="1">
      <alignment vertical="center"/>
    </xf>
    <xf numFmtId="3" fontId="140" fillId="29" borderId="0" xfId="2087" applyNumberFormat="1" applyFont="1" applyFill="1" applyAlignment="1" applyProtection="1">
      <alignment horizontal="left" vertical="center"/>
    </xf>
    <xf numFmtId="3" fontId="140" fillId="29" borderId="0" xfId="2087" applyNumberFormat="1" applyFont="1" applyFill="1" applyAlignment="1">
      <alignment vertical="center"/>
    </xf>
    <xf numFmtId="3" fontId="140" fillId="29" borderId="0" xfId="2087" applyNumberFormat="1" applyFont="1" applyFill="1" applyAlignment="1" applyProtection="1">
      <alignment vertical="center"/>
    </xf>
    <xf numFmtId="3" fontId="140" fillId="29" borderId="0" xfId="2087" applyNumberFormat="1" applyFont="1" applyFill="1" applyAlignment="1">
      <alignment horizontal="center" vertical="center"/>
    </xf>
    <xf numFmtId="3" fontId="140" fillId="29" borderId="0" xfId="2087" applyNumberFormat="1" applyFont="1" applyFill="1" applyAlignment="1" applyProtection="1">
      <alignment horizontal="center" vertical="center"/>
    </xf>
    <xf numFmtId="0" fontId="138" fillId="29" borderId="38" xfId="2094" applyFont="1" applyFill="1" applyBorder="1" applyAlignment="1">
      <alignment vertical="center" shrinkToFit="1"/>
    </xf>
    <xf numFmtId="0" fontId="112" fillId="29" borderId="7" xfId="0" applyFont="1" applyFill="1" applyBorder="1">
      <alignment vertical="center"/>
    </xf>
    <xf numFmtId="0" fontId="112" fillId="29" borderId="39" xfId="0" applyFont="1" applyFill="1" applyBorder="1">
      <alignment vertical="center"/>
    </xf>
    <xf numFmtId="0" fontId="105" fillId="0" borderId="0" xfId="0" applyFont="1" applyAlignment="1">
      <alignment horizontal="center" vertical="center"/>
    </xf>
    <xf numFmtId="178" fontId="114" fillId="0" borderId="0" xfId="0" applyNumberFormat="1" applyFont="1" applyAlignment="1">
      <alignment horizontal="center" vertical="center"/>
    </xf>
    <xf numFmtId="0" fontId="105" fillId="0" borderId="28" xfId="0" applyFont="1" applyBorder="1">
      <alignment vertical="center"/>
    </xf>
    <xf numFmtId="0" fontId="105" fillId="0" borderId="29" xfId="0" applyFont="1" applyBorder="1">
      <alignment vertical="center"/>
    </xf>
    <xf numFmtId="0" fontId="105" fillId="0" borderId="30" xfId="0" applyFont="1" applyBorder="1">
      <alignment vertical="center"/>
    </xf>
    <xf numFmtId="0" fontId="105" fillId="0" borderId="3" xfId="0" applyFont="1" applyBorder="1">
      <alignment vertical="center"/>
    </xf>
    <xf numFmtId="0" fontId="105" fillId="0" borderId="25" xfId="0" applyFont="1" applyBorder="1">
      <alignment vertical="center"/>
    </xf>
    <xf numFmtId="0" fontId="105" fillId="0" borderId="28" xfId="0" applyFont="1" applyBorder="1" applyAlignment="1">
      <alignment horizontal="center" vertical="center"/>
    </xf>
    <xf numFmtId="0" fontId="105" fillId="0" borderId="29" xfId="0" applyFont="1" applyBorder="1" applyAlignment="1">
      <alignment horizontal="center" vertical="center"/>
    </xf>
    <xf numFmtId="0" fontId="105" fillId="0" borderId="3" xfId="0" applyFont="1" applyBorder="1" applyAlignment="1">
      <alignment horizontal="center" vertical="center"/>
    </xf>
    <xf numFmtId="41" fontId="105" fillId="0" borderId="0" xfId="1003" applyFont="1" applyBorder="1" applyAlignment="1">
      <alignment horizontal="center" vertical="center"/>
    </xf>
    <xf numFmtId="0" fontId="105" fillId="0" borderId="0" xfId="0" applyFont="1" applyBorder="1" applyAlignment="1">
      <alignment horizontal="center" vertical="center"/>
    </xf>
    <xf numFmtId="0" fontId="105" fillId="0" borderId="26" xfId="0" applyFont="1" applyBorder="1" applyAlignment="1">
      <alignment horizontal="center" vertical="center"/>
    </xf>
    <xf numFmtId="41" fontId="105" fillId="0" borderId="27" xfId="1003" applyFont="1" applyBorder="1" applyAlignment="1">
      <alignment horizontal="center" vertical="center"/>
    </xf>
    <xf numFmtId="0" fontId="105" fillId="0" borderId="0" xfId="0" quotePrefix="1" applyFont="1" applyBorder="1">
      <alignment vertical="center"/>
    </xf>
    <xf numFmtId="0" fontId="105" fillId="0" borderId="26" xfId="0" applyFont="1" applyBorder="1">
      <alignment vertical="center"/>
    </xf>
    <xf numFmtId="0" fontId="105" fillId="0" borderId="27" xfId="0" applyFont="1" applyBorder="1">
      <alignment vertical="center"/>
    </xf>
    <xf numFmtId="0" fontId="105" fillId="0" borderId="12" xfId="0" applyFont="1" applyBorder="1">
      <alignment vertical="center"/>
    </xf>
    <xf numFmtId="0" fontId="105" fillId="0" borderId="0" xfId="0" applyFont="1">
      <alignment vertical="center"/>
    </xf>
    <xf numFmtId="0" fontId="105" fillId="0" borderId="0" xfId="0" applyFont="1" applyBorder="1">
      <alignment vertical="center"/>
    </xf>
    <xf numFmtId="184" fontId="137" fillId="0" borderId="0" xfId="2094" applyNumberFormat="1" applyFont="1" applyFill="1" applyBorder="1" applyAlignment="1">
      <alignment horizontal="center" vertical="center"/>
    </xf>
    <xf numFmtId="184" fontId="137" fillId="0" borderId="51" xfId="2094" applyNumberFormat="1" applyFont="1" applyFill="1" applyBorder="1" applyAlignment="1">
      <alignment horizontal="center" vertical="center"/>
    </xf>
    <xf numFmtId="0" fontId="137" fillId="0" borderId="0" xfId="2094" applyFont="1" applyFill="1" applyBorder="1" applyAlignment="1">
      <alignment horizontal="center" vertical="center"/>
    </xf>
    <xf numFmtId="0" fontId="137" fillId="28" borderId="55" xfId="2094" applyFont="1" applyFill="1" applyBorder="1" applyAlignment="1">
      <alignment horizontal="center" vertical="center"/>
    </xf>
    <xf numFmtId="41" fontId="157" fillId="0" borderId="32" xfId="1003" applyFont="1" applyFill="1" applyBorder="1" applyAlignment="1">
      <alignment horizontal="center" vertical="center"/>
    </xf>
    <xf numFmtId="41" fontId="158" fillId="0" borderId="13" xfId="1003" applyFont="1" applyFill="1" applyBorder="1" applyAlignment="1">
      <alignment horizontal="center" vertical="center" shrinkToFit="1"/>
    </xf>
    <xf numFmtId="0" fontId="112" fillId="29" borderId="28" xfId="0" applyFont="1" applyFill="1" applyBorder="1">
      <alignment vertical="center"/>
    </xf>
    <xf numFmtId="0" fontId="148" fillId="0" borderId="30" xfId="2094" applyFont="1" applyFill="1" applyBorder="1" applyAlignment="1">
      <alignment vertical="center"/>
    </xf>
    <xf numFmtId="193" fontId="148" fillId="0" borderId="25" xfId="1388" applyFont="1" applyFill="1" applyBorder="1" applyAlignment="1">
      <alignment horizontal="left" vertical="center"/>
    </xf>
    <xf numFmtId="0" fontId="151" fillId="0" borderId="58" xfId="0" applyFont="1" applyBorder="1" applyAlignment="1">
      <alignment horizontal="right" vertical="center" shrinkToFit="1"/>
    </xf>
    <xf numFmtId="250" fontId="137" fillId="0" borderId="36" xfId="2091" applyNumberFormat="1" applyFont="1" applyFill="1" applyBorder="1" applyAlignment="1">
      <alignment vertical="center"/>
    </xf>
    <xf numFmtId="251" fontId="137" fillId="0" borderId="0" xfId="2091" applyNumberFormat="1" applyFont="1" applyFill="1" applyBorder="1" applyAlignment="1">
      <alignment horizontal="centerContinuous" vertical="center" shrinkToFit="1"/>
    </xf>
    <xf numFmtId="0" fontId="104" fillId="0" borderId="28" xfId="1388" applyNumberFormat="1" applyFont="1" applyBorder="1" applyAlignment="1">
      <alignment horizontal="left" vertical="center"/>
    </xf>
    <xf numFmtId="0" fontId="106" fillId="29" borderId="38" xfId="2094" applyFont="1" applyFill="1" applyBorder="1" applyAlignment="1">
      <alignment vertical="center" shrinkToFit="1"/>
    </xf>
    <xf numFmtId="41" fontId="139" fillId="0" borderId="0" xfId="2091" applyNumberFormat="1" applyFont="1" applyFill="1" applyBorder="1" applyAlignment="1">
      <alignment horizontal="centerContinuous" vertical="center" shrinkToFit="1"/>
    </xf>
    <xf numFmtId="0" fontId="137" fillId="0" borderId="0" xfId="2091" applyFont="1" applyFill="1" applyBorder="1" applyAlignment="1">
      <alignment vertical="center" shrinkToFit="1"/>
    </xf>
    <xf numFmtId="0" fontId="154" fillId="0" borderId="0" xfId="2091" applyFont="1" applyFill="1" applyBorder="1" applyAlignment="1">
      <alignment vertical="center"/>
    </xf>
    <xf numFmtId="0" fontId="137" fillId="0" borderId="0" xfId="2091" applyFont="1" applyFill="1" applyBorder="1" applyAlignment="1">
      <alignment vertical="center" shrinkToFit="1"/>
    </xf>
    <xf numFmtId="0" fontId="104" fillId="0" borderId="0" xfId="2091" quotePrefix="1" applyFont="1" applyFill="1" applyBorder="1" applyAlignment="1">
      <alignment vertical="center"/>
    </xf>
    <xf numFmtId="3" fontId="141" fillId="0" borderId="0" xfId="2096" applyNumberFormat="1" applyFont="1" applyBorder="1" applyAlignment="1">
      <alignment horizontal="center" vertical="center"/>
    </xf>
    <xf numFmtId="4" fontId="136" fillId="0" borderId="0" xfId="0" applyNumberFormat="1" applyFont="1" applyBorder="1" applyAlignment="1">
      <alignment vertical="center" shrinkToFit="1"/>
    </xf>
    <xf numFmtId="0" fontId="165" fillId="0" borderId="0" xfId="2093" applyFont="1" applyFill="1" applyBorder="1" applyAlignment="1">
      <alignment horizontal="right" vertical="center"/>
    </xf>
    <xf numFmtId="217" fontId="160" fillId="0" borderId="0" xfId="2093" applyNumberFormat="1" applyFont="1" applyFill="1" applyBorder="1" applyAlignment="1">
      <alignment horizontal="left" vertical="center"/>
    </xf>
    <xf numFmtId="41" fontId="159" fillId="0" borderId="0" xfId="1003" applyFont="1" applyFill="1" applyBorder="1" applyAlignment="1">
      <alignment vertical="center"/>
    </xf>
    <xf numFmtId="217" fontId="159" fillId="0" borderId="0" xfId="2093" applyNumberFormat="1" applyFont="1" applyFill="1" applyBorder="1" applyAlignment="1">
      <alignment horizontal="center" vertical="center"/>
    </xf>
    <xf numFmtId="41" fontId="159" fillId="0" borderId="0" xfId="1003" applyFont="1" applyFill="1" applyBorder="1" applyAlignment="1">
      <alignment vertical="center" shrinkToFit="1"/>
    </xf>
    <xf numFmtId="217" fontId="159" fillId="0" borderId="0" xfId="2093" applyNumberFormat="1" applyFont="1" applyFill="1" applyBorder="1" applyAlignment="1">
      <alignment vertical="center"/>
    </xf>
    <xf numFmtId="217" fontId="161" fillId="0" borderId="0" xfId="2093" applyNumberFormat="1" applyFont="1" applyFill="1" applyBorder="1" applyAlignment="1">
      <alignment horizontal="center" vertical="center" shrinkToFit="1"/>
    </xf>
    <xf numFmtId="0" fontId="159" fillId="0" borderId="0" xfId="2093" applyFont="1" applyFill="1" applyBorder="1" applyAlignment="1">
      <alignment horizontal="center" vertical="center"/>
    </xf>
    <xf numFmtId="0" fontId="159" fillId="0" borderId="0" xfId="2093" applyFont="1" applyFill="1" applyBorder="1">
      <alignment vertical="center"/>
    </xf>
    <xf numFmtId="0" fontId="157" fillId="0" borderId="27" xfId="2093" applyNumberFormat="1" applyFont="1" applyFill="1" applyBorder="1" applyAlignment="1">
      <alignment vertical="center"/>
    </xf>
    <xf numFmtId="41" fontId="166" fillId="0" borderId="27" xfId="1003" applyFont="1" applyFill="1" applyBorder="1" applyAlignment="1">
      <alignment horizontal="center" vertical="center"/>
    </xf>
    <xf numFmtId="217" fontId="166" fillId="0" borderId="27" xfId="2093" applyNumberFormat="1" applyFont="1" applyFill="1" applyBorder="1" applyAlignment="1">
      <alignment horizontal="center" vertical="center"/>
    </xf>
    <xf numFmtId="41" fontId="166" fillId="0" borderId="27" xfId="1003" applyFont="1" applyFill="1" applyBorder="1" applyAlignment="1">
      <alignment horizontal="center" vertical="center" shrinkToFit="1"/>
    </xf>
    <xf numFmtId="217" fontId="167" fillId="0" borderId="27" xfId="2093" applyNumberFormat="1" applyFont="1" applyFill="1" applyBorder="1" applyAlignment="1">
      <alignment horizontal="center" vertical="center" shrinkToFit="1"/>
    </xf>
    <xf numFmtId="217" fontId="157" fillId="29" borderId="73" xfId="2093" applyNumberFormat="1" applyFont="1" applyFill="1" applyBorder="1" applyAlignment="1">
      <alignment horizontal="center" vertical="center"/>
    </xf>
    <xf numFmtId="9" fontId="159" fillId="0" borderId="0" xfId="2093" applyNumberFormat="1" applyFont="1" applyFill="1" applyBorder="1">
      <alignment vertical="center"/>
    </xf>
    <xf numFmtId="180" fontId="157" fillId="0" borderId="35" xfId="2093" applyNumberFormat="1" applyFont="1" applyFill="1" applyBorder="1" applyAlignment="1">
      <alignment horizontal="left" vertical="center"/>
    </xf>
    <xf numFmtId="217" fontId="157" fillId="0" borderId="32" xfId="2093" applyNumberFormat="1" applyFont="1" applyFill="1" applyBorder="1" applyAlignment="1">
      <alignment horizontal="center" vertical="center"/>
    </xf>
    <xf numFmtId="41" fontId="157" fillId="0" borderId="32" xfId="1003" applyFont="1" applyFill="1" applyBorder="1" applyAlignment="1">
      <alignment horizontal="center" vertical="center" shrinkToFit="1"/>
    </xf>
    <xf numFmtId="217" fontId="168" fillId="0" borderId="33" xfId="2093" applyNumberFormat="1" applyFont="1" applyFill="1" applyBorder="1" applyAlignment="1">
      <alignment horizontal="center" vertical="center" shrinkToFit="1"/>
    </xf>
    <xf numFmtId="0" fontId="169" fillId="0" borderId="0" xfId="2093" applyFont="1" applyFill="1" applyBorder="1" applyAlignment="1">
      <alignment horizontal="right" vertical="center"/>
    </xf>
    <xf numFmtId="180" fontId="157" fillId="0" borderId="4" xfId="2093" applyNumberFormat="1" applyFont="1" applyFill="1" applyBorder="1" applyAlignment="1">
      <alignment horizontal="left" vertical="center"/>
    </xf>
    <xf numFmtId="41" fontId="157" fillId="0" borderId="13" xfId="1003" applyFont="1" applyFill="1" applyBorder="1" applyAlignment="1">
      <alignment horizontal="center" vertical="center"/>
    </xf>
    <xf numFmtId="217" fontId="157" fillId="0" borderId="13" xfId="2093" applyNumberFormat="1" applyFont="1" applyFill="1" applyBorder="1" applyAlignment="1">
      <alignment horizontal="center" vertical="center"/>
    </xf>
    <xf numFmtId="41" fontId="157" fillId="0" borderId="13" xfId="1003" applyFont="1" applyFill="1" applyBorder="1" applyAlignment="1">
      <alignment horizontal="center" vertical="center" shrinkToFit="1"/>
    </xf>
    <xf numFmtId="0" fontId="158" fillId="0" borderId="0" xfId="2093" applyFont="1" applyFill="1" applyBorder="1" applyAlignment="1">
      <alignment horizontal="center" vertical="center"/>
    </xf>
    <xf numFmtId="0" fontId="158" fillId="0" borderId="0" xfId="2093" applyFont="1" applyFill="1" applyBorder="1">
      <alignment vertical="center"/>
    </xf>
    <xf numFmtId="43" fontId="158" fillId="0" borderId="4" xfId="2089" applyNumberFormat="1" applyFont="1" applyFill="1" applyBorder="1" applyAlignment="1">
      <alignment horizontal="left" vertical="center" shrinkToFit="1"/>
    </xf>
    <xf numFmtId="43" fontId="158" fillId="0" borderId="13" xfId="2089" applyNumberFormat="1" applyFont="1" applyFill="1" applyBorder="1" applyAlignment="1">
      <alignment horizontal="center" vertical="center" shrinkToFit="1"/>
    </xf>
    <xf numFmtId="43" fontId="158" fillId="0" borderId="13" xfId="2089" applyNumberFormat="1" applyFont="1" applyFill="1" applyBorder="1" applyAlignment="1">
      <alignment horizontal="center" vertical="center"/>
    </xf>
    <xf numFmtId="180" fontId="158" fillId="0" borderId="13" xfId="2093" applyNumberFormat="1" applyFont="1" applyFill="1" applyBorder="1" applyAlignment="1">
      <alignment vertical="center" shrinkToFit="1"/>
    </xf>
    <xf numFmtId="180" fontId="158" fillId="0" borderId="13" xfId="2093" applyNumberFormat="1" applyFont="1" applyFill="1" applyBorder="1" applyAlignment="1">
      <alignment horizontal="right" vertical="center" shrinkToFit="1"/>
    </xf>
    <xf numFmtId="218" fontId="159" fillId="0" borderId="34" xfId="2093" applyNumberFormat="1" applyFont="1" applyFill="1" applyBorder="1" applyAlignment="1">
      <alignment horizontal="center" vertical="center" shrinkToFit="1"/>
    </xf>
    <xf numFmtId="180" fontId="158" fillId="0" borderId="0" xfId="2093" applyNumberFormat="1" applyFont="1" applyFill="1" applyBorder="1" applyAlignment="1">
      <alignment horizontal="center" vertical="center"/>
    </xf>
    <xf numFmtId="180" fontId="158" fillId="0" borderId="0" xfId="2093" applyNumberFormat="1" applyFont="1" applyFill="1" applyBorder="1">
      <alignment vertical="center"/>
    </xf>
    <xf numFmtId="0" fontId="169" fillId="0" borderId="0" xfId="0" applyFont="1" applyFill="1" applyAlignment="1">
      <alignment horizontal="right" vertical="center"/>
    </xf>
    <xf numFmtId="0" fontId="158" fillId="0" borderId="0" xfId="0" applyFont="1" applyFill="1" applyAlignment="1">
      <alignment horizontal="right" vertical="center"/>
    </xf>
    <xf numFmtId="43" fontId="157" fillId="0" borderId="73" xfId="2089" applyNumberFormat="1" applyFont="1" applyFill="1" applyBorder="1" applyAlignment="1">
      <alignment horizontal="center" vertical="center"/>
    </xf>
    <xf numFmtId="41" fontId="157" fillId="0" borderId="73" xfId="1003" applyFont="1" applyFill="1" applyBorder="1" applyAlignment="1">
      <alignment horizontal="center" vertical="center" shrinkToFit="1"/>
    </xf>
    <xf numFmtId="180" fontId="157" fillId="0" borderId="73" xfId="2093" applyNumberFormat="1" applyFont="1" applyFill="1" applyBorder="1" applyAlignment="1">
      <alignment vertical="center" shrinkToFit="1"/>
    </xf>
    <xf numFmtId="180" fontId="157" fillId="0" borderId="73" xfId="2093" applyNumberFormat="1" applyFont="1" applyFill="1" applyBorder="1" applyAlignment="1">
      <alignment horizontal="right" vertical="center" shrinkToFit="1"/>
    </xf>
    <xf numFmtId="218" fontId="157" fillId="0" borderId="74" xfId="2093" applyNumberFormat="1" applyFont="1" applyFill="1" applyBorder="1" applyAlignment="1">
      <alignment horizontal="center" vertical="center" shrinkToFit="1"/>
    </xf>
    <xf numFmtId="41" fontId="159" fillId="0" borderId="0" xfId="1003" applyFont="1" applyFill="1" applyBorder="1" applyAlignment="1"/>
    <xf numFmtId="0" fontId="161" fillId="0" borderId="0" xfId="2093" applyFont="1" applyFill="1" applyBorder="1" applyAlignment="1">
      <alignment horizontal="center" shrinkToFit="1"/>
    </xf>
    <xf numFmtId="0" fontId="146" fillId="0" borderId="0" xfId="0" applyFont="1" applyFill="1" applyAlignment="1">
      <alignment horizontal="right" vertical="center"/>
    </xf>
    <xf numFmtId="217" fontId="157" fillId="0" borderId="34" xfId="2093" applyNumberFormat="1" applyFont="1" applyFill="1" applyBorder="1" applyAlignment="1">
      <alignment horizontal="center" vertical="center" shrinkToFit="1"/>
    </xf>
    <xf numFmtId="217" fontId="157" fillId="0" borderId="33" xfId="2093" applyNumberFormat="1" applyFont="1" applyFill="1" applyBorder="1" applyAlignment="1">
      <alignment horizontal="center" vertical="center" shrinkToFit="1"/>
    </xf>
    <xf numFmtId="218" fontId="159" fillId="0" borderId="74" xfId="2093" applyNumberFormat="1" applyFont="1" applyFill="1" applyBorder="1" applyAlignment="1">
      <alignment horizontal="center" vertical="center" shrinkToFit="1"/>
    </xf>
    <xf numFmtId="180" fontId="158" fillId="0" borderId="73" xfId="2093" applyNumberFormat="1" applyFont="1" applyFill="1" applyBorder="1" applyAlignment="1">
      <alignment horizontal="right" vertical="center" shrinkToFit="1"/>
    </xf>
    <xf numFmtId="180" fontId="158" fillId="0" borderId="73" xfId="2093" applyNumberFormat="1" applyFont="1" applyFill="1" applyBorder="1" applyAlignment="1">
      <alignment vertical="center" shrinkToFit="1"/>
    </xf>
    <xf numFmtId="41" fontId="158" fillId="0" borderId="73" xfId="1003" applyFont="1" applyFill="1" applyBorder="1" applyAlignment="1">
      <alignment horizontal="center" vertical="center" shrinkToFit="1"/>
    </xf>
    <xf numFmtId="43" fontId="158" fillId="0" borderId="73" xfId="2089" applyNumberFormat="1" applyFont="1" applyFill="1" applyBorder="1" applyAlignment="1">
      <alignment horizontal="center" vertical="center"/>
    </xf>
    <xf numFmtId="43" fontId="158" fillId="0" borderId="73" xfId="2089" applyNumberFormat="1" applyFont="1" applyFill="1" applyBorder="1" applyAlignment="1">
      <alignment horizontal="center" vertical="center" shrinkToFit="1"/>
    </xf>
    <xf numFmtId="43" fontId="158" fillId="0" borderId="72" xfId="2089" applyNumberFormat="1" applyFont="1" applyFill="1" applyBorder="1" applyAlignment="1">
      <alignment horizontal="left" vertical="center" shrinkToFit="1"/>
    </xf>
    <xf numFmtId="218" fontId="159" fillId="0" borderId="33" xfId="2093" applyNumberFormat="1" applyFont="1" applyFill="1" applyBorder="1" applyAlignment="1">
      <alignment horizontal="center" vertical="center" shrinkToFit="1"/>
    </xf>
    <xf numFmtId="180" fontId="158" fillId="0" borderId="32" xfId="2093" applyNumberFormat="1" applyFont="1" applyFill="1" applyBorder="1" applyAlignment="1">
      <alignment horizontal="right" vertical="center" shrinkToFit="1"/>
    </xf>
    <xf numFmtId="180" fontId="158" fillId="0" borderId="32" xfId="2093" applyNumberFormat="1" applyFont="1" applyFill="1" applyBorder="1" applyAlignment="1">
      <alignment vertical="center" shrinkToFit="1"/>
    </xf>
    <xf numFmtId="41" fontId="158" fillId="0" borderId="32" xfId="1003" applyFont="1" applyFill="1" applyBorder="1" applyAlignment="1">
      <alignment horizontal="center" vertical="center" shrinkToFit="1"/>
    </xf>
    <xf numFmtId="43" fontId="158" fillId="0" borderId="32" xfId="2089" applyNumberFormat="1" applyFont="1" applyFill="1" applyBorder="1" applyAlignment="1">
      <alignment horizontal="center" vertical="center"/>
    </xf>
    <xf numFmtId="43" fontId="158" fillId="0" borderId="32" xfId="2089" applyNumberFormat="1" applyFont="1" applyFill="1" applyBorder="1" applyAlignment="1">
      <alignment horizontal="center" vertical="center" shrinkToFit="1"/>
    </xf>
    <xf numFmtId="43" fontId="158" fillId="0" borderId="35" xfId="2089" applyNumberFormat="1" applyFont="1" applyFill="1" applyBorder="1" applyAlignment="1">
      <alignment horizontal="left" vertical="center" shrinkToFit="1"/>
    </xf>
    <xf numFmtId="246" fontId="157" fillId="0" borderId="73" xfId="2093" applyNumberFormat="1" applyFont="1" applyFill="1" applyBorder="1" applyAlignment="1">
      <alignment horizontal="right" vertical="center" shrinkToFit="1"/>
    </xf>
    <xf numFmtId="246" fontId="157" fillId="0" borderId="73" xfId="2093" applyNumberFormat="1" applyFont="1" applyFill="1" applyBorder="1" applyAlignment="1">
      <alignment vertical="center" shrinkToFit="1"/>
    </xf>
    <xf numFmtId="246" fontId="158" fillId="0" borderId="13" xfId="2093" applyNumberFormat="1" applyFont="1" applyFill="1" applyBorder="1" applyAlignment="1">
      <alignment horizontal="right" vertical="center" shrinkToFit="1"/>
    </xf>
    <xf numFmtId="246" fontId="158" fillId="0" borderId="13" xfId="2093" applyNumberFormat="1" applyFont="1" applyFill="1" applyBorder="1" applyAlignment="1">
      <alignment vertical="center" shrinkToFit="1"/>
    </xf>
    <xf numFmtId="233" fontId="158" fillId="0" borderId="13" xfId="1003" applyNumberFormat="1" applyFont="1" applyFill="1" applyBorder="1" applyAlignment="1">
      <alignment horizontal="center" vertical="center" shrinkToFit="1"/>
    </xf>
    <xf numFmtId="0" fontId="162" fillId="0" borderId="0" xfId="0" applyFont="1" applyFill="1" applyAlignment="1">
      <alignment horizontal="right" vertical="center"/>
    </xf>
    <xf numFmtId="43" fontId="158" fillId="30" borderId="4" xfId="2089" applyNumberFormat="1" applyFont="1" applyFill="1" applyBorder="1" applyAlignment="1">
      <alignment horizontal="left" vertical="center" shrinkToFit="1"/>
    </xf>
    <xf numFmtId="43" fontId="158" fillId="30" borderId="13" xfId="2089" applyNumberFormat="1" applyFont="1" applyFill="1" applyBorder="1" applyAlignment="1">
      <alignment horizontal="center" vertical="center" shrinkToFit="1"/>
    </xf>
    <xf numFmtId="43" fontId="158" fillId="30" borderId="13" xfId="2089" applyNumberFormat="1" applyFont="1" applyFill="1" applyBorder="1" applyAlignment="1">
      <alignment horizontal="center" vertical="center"/>
    </xf>
    <xf numFmtId="41" fontId="158" fillId="30" borderId="13" xfId="1003" applyFont="1" applyFill="1" applyBorder="1" applyAlignment="1">
      <alignment horizontal="center" vertical="center" shrinkToFit="1"/>
    </xf>
    <xf numFmtId="246" fontId="158" fillId="30" borderId="13" xfId="2093" applyNumberFormat="1" applyFont="1" applyFill="1" applyBorder="1" applyAlignment="1">
      <alignment vertical="center" shrinkToFit="1"/>
    </xf>
    <xf numFmtId="246" fontId="158" fillId="30" borderId="13" xfId="2093" applyNumberFormat="1" applyFont="1" applyFill="1" applyBorder="1" applyAlignment="1">
      <alignment horizontal="right" vertical="center" shrinkToFit="1"/>
    </xf>
    <xf numFmtId="218" fontId="159" fillId="30" borderId="34" xfId="2093" applyNumberFormat="1" applyFont="1" applyFill="1" applyBorder="1" applyAlignment="1">
      <alignment horizontal="center" vertical="center" shrinkToFit="1"/>
    </xf>
    <xf numFmtId="43" fontId="157" fillId="30" borderId="4" xfId="2089" applyNumberFormat="1" applyFont="1" applyFill="1" applyBorder="1" applyAlignment="1">
      <alignment horizontal="left" vertical="center" shrinkToFit="1"/>
    </xf>
    <xf numFmtId="180" fontId="158" fillId="30" borderId="13" xfId="2093" applyNumberFormat="1" applyFont="1" applyFill="1" applyBorder="1" applyAlignment="1">
      <alignment vertical="center" shrinkToFit="1"/>
    </xf>
    <xf numFmtId="180" fontId="158" fillId="30" borderId="13" xfId="2093" applyNumberFormat="1" applyFont="1" applyFill="1" applyBorder="1" applyAlignment="1">
      <alignment horizontal="right" vertical="center" shrinkToFit="1"/>
    </xf>
    <xf numFmtId="246" fontId="157" fillId="30" borderId="13" xfId="2093" applyNumberFormat="1" applyFont="1" applyFill="1" applyBorder="1" applyAlignment="1">
      <alignment vertical="center" shrinkToFit="1"/>
    </xf>
    <xf numFmtId="0" fontId="153" fillId="0" borderId="54" xfId="2088" applyFont="1" applyBorder="1" applyAlignment="1">
      <alignment horizontal="center" vertical="center" shrinkToFit="1"/>
    </xf>
    <xf numFmtId="0" fontId="153" fillId="0" borderId="0" xfId="2088" applyFont="1" applyBorder="1" applyAlignment="1">
      <alignment horizontal="center" vertical="center" shrinkToFit="1"/>
    </xf>
    <xf numFmtId="0" fontId="153" fillId="0" borderId="58" xfId="2088" applyFont="1" applyBorder="1" applyAlignment="1">
      <alignment horizontal="center" vertical="center" shrinkToFit="1"/>
    </xf>
    <xf numFmtId="0" fontId="136" fillId="0" borderId="2" xfId="0" applyFont="1" applyBorder="1" applyAlignment="1">
      <alignment horizontal="center" vertical="center" shrinkToFit="1"/>
    </xf>
    <xf numFmtId="0" fontId="136" fillId="0" borderId="2" xfId="2088" applyFont="1" applyBorder="1" applyAlignment="1">
      <alignment horizontal="center" vertical="center" shrinkToFit="1"/>
    </xf>
    <xf numFmtId="0" fontId="105" fillId="0" borderId="2" xfId="2088" applyFont="1" applyBorder="1" applyAlignment="1">
      <alignment horizontal="center" vertical="center" shrinkToFit="1"/>
    </xf>
    <xf numFmtId="0" fontId="136" fillId="0" borderId="14" xfId="2088" applyFont="1" applyBorder="1" applyAlignment="1">
      <alignment horizontal="center" vertical="center" shrinkToFit="1"/>
    </xf>
    <xf numFmtId="0" fontId="163" fillId="0" borderId="54" xfId="2088" applyFont="1" applyBorder="1" applyAlignment="1">
      <alignment horizontal="center" vertical="center" shrinkToFit="1"/>
    </xf>
    <xf numFmtId="0" fontId="163" fillId="0" borderId="0" xfId="2088" applyFont="1" applyBorder="1" applyAlignment="1">
      <alignment horizontal="center" vertical="center" shrinkToFit="1"/>
    </xf>
    <xf numFmtId="0" fontId="163" fillId="0" borderId="58" xfId="2088" applyFont="1" applyBorder="1" applyAlignment="1">
      <alignment horizontal="center" vertical="center" shrinkToFit="1"/>
    </xf>
    <xf numFmtId="0" fontId="151" fillId="0" borderId="0" xfId="0" applyFont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105" fillId="0" borderId="75" xfId="2088" applyFont="1" applyBorder="1" applyAlignment="1">
      <alignment horizontal="center" vertical="center" shrinkToFit="1"/>
    </xf>
    <xf numFmtId="0" fontId="136" fillId="0" borderId="75" xfId="2088" applyFont="1" applyBorder="1" applyAlignment="1">
      <alignment horizontal="center" vertical="center" shrinkToFit="1"/>
    </xf>
    <xf numFmtId="0" fontId="136" fillId="0" borderId="76" xfId="2088" applyFont="1" applyBorder="1" applyAlignment="1">
      <alignment horizontal="center" vertical="center" shrinkToFit="1"/>
    </xf>
    <xf numFmtId="41" fontId="105" fillId="0" borderId="0" xfId="0" applyNumberFormat="1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136" fillId="0" borderId="15" xfId="0" applyFont="1" applyBorder="1" applyAlignment="1">
      <alignment horizontal="center" vertical="center" shrinkToFit="1"/>
    </xf>
    <xf numFmtId="0" fontId="136" fillId="0" borderId="77" xfId="2088" applyFont="1" applyBorder="1" applyAlignment="1">
      <alignment horizontal="center" vertical="center" shrinkToFit="1"/>
    </xf>
    <xf numFmtId="0" fontId="136" fillId="0" borderId="75" xfId="0" applyFont="1" applyBorder="1" applyAlignment="1">
      <alignment horizontal="center" vertical="center" shrinkToFit="1"/>
    </xf>
    <xf numFmtId="0" fontId="143" fillId="0" borderId="0" xfId="2088" applyFont="1" applyBorder="1" applyAlignment="1">
      <alignment horizontal="center" vertical="center" shrinkToFit="1"/>
    </xf>
    <xf numFmtId="41" fontId="151" fillId="0" borderId="0" xfId="0" applyNumberFormat="1" applyFont="1" applyBorder="1" applyAlignment="1">
      <alignment horizontal="left" vertical="center" shrinkToFit="1"/>
    </xf>
    <xf numFmtId="0" fontId="116" fillId="0" borderId="0" xfId="0" applyFont="1" applyBorder="1" applyAlignment="1">
      <alignment horizontal="center" vertical="center"/>
    </xf>
    <xf numFmtId="217" fontId="160" fillId="0" borderId="72" xfId="2093" applyNumberFormat="1" applyFont="1" applyFill="1" applyBorder="1" applyAlignment="1">
      <alignment horizontal="center" vertical="center"/>
    </xf>
    <xf numFmtId="217" fontId="160" fillId="0" borderId="73" xfId="2093" applyNumberFormat="1" applyFont="1" applyFill="1" applyBorder="1" applyAlignment="1">
      <alignment horizontal="center" vertical="center"/>
    </xf>
    <xf numFmtId="217" fontId="157" fillId="29" borderId="35" xfId="2093" applyNumberFormat="1" applyFont="1" applyFill="1" applyBorder="1" applyAlignment="1">
      <alignment horizontal="center" vertical="center"/>
    </xf>
    <xf numFmtId="217" fontId="157" fillId="29" borderId="72" xfId="2093" applyNumberFormat="1" applyFont="1" applyFill="1" applyBorder="1" applyAlignment="1">
      <alignment horizontal="center" vertical="center"/>
    </xf>
    <xf numFmtId="41" fontId="157" fillId="29" borderId="32" xfId="1003" applyFont="1" applyFill="1" applyBorder="1" applyAlignment="1">
      <alignment horizontal="center" vertical="center"/>
    </xf>
    <xf numFmtId="41" fontId="157" fillId="29" borderId="73" xfId="1003" applyFont="1" applyFill="1" applyBorder="1" applyAlignment="1">
      <alignment horizontal="center" vertical="center"/>
    </xf>
    <xf numFmtId="217" fontId="157" fillId="29" borderId="32" xfId="2093" applyNumberFormat="1" applyFont="1" applyFill="1" applyBorder="1" applyAlignment="1">
      <alignment horizontal="center" vertical="center"/>
    </xf>
    <xf numFmtId="217" fontId="168" fillId="29" borderId="33" xfId="2093" applyNumberFormat="1" applyFont="1" applyFill="1" applyBorder="1" applyAlignment="1">
      <alignment horizontal="center" vertical="center" shrinkToFit="1"/>
    </xf>
    <xf numFmtId="217" fontId="168" fillId="29" borderId="74" xfId="2093" applyNumberFormat="1" applyFont="1" applyFill="1" applyBorder="1" applyAlignment="1">
      <alignment horizontal="center" vertical="center" shrinkToFit="1"/>
    </xf>
    <xf numFmtId="217" fontId="157" fillId="29" borderId="73" xfId="2093" applyNumberFormat="1" applyFont="1" applyFill="1" applyBorder="1" applyAlignment="1">
      <alignment horizontal="center" vertical="center"/>
    </xf>
    <xf numFmtId="41" fontId="157" fillId="29" borderId="32" xfId="1003" applyFont="1" applyFill="1" applyBorder="1" applyAlignment="1">
      <alignment horizontal="center" vertical="center" shrinkToFit="1"/>
    </xf>
    <xf numFmtId="41" fontId="157" fillId="29" borderId="73" xfId="1003" applyFont="1" applyFill="1" applyBorder="1" applyAlignment="1">
      <alignment horizontal="center" vertical="center" shrinkToFit="1"/>
    </xf>
    <xf numFmtId="0" fontId="73" fillId="0" borderId="0" xfId="0" applyFont="1" applyBorder="1" applyAlignment="1">
      <alignment horizontal="center" vertical="center"/>
    </xf>
    <xf numFmtId="180" fontId="150" fillId="0" borderId="0" xfId="0" applyNumberFormat="1" applyFont="1" applyBorder="1" applyAlignment="1">
      <alignment horizontal="center" vertical="center"/>
    </xf>
    <xf numFmtId="0" fontId="114" fillId="0" borderId="0" xfId="0" applyFont="1" applyAlignment="1">
      <alignment horizontal="center" vertical="center"/>
    </xf>
    <xf numFmtId="0" fontId="114" fillId="0" borderId="0" xfId="0" applyFont="1" applyBorder="1" applyAlignment="1">
      <alignment horizontal="center" vertical="center"/>
    </xf>
    <xf numFmtId="181" fontId="150" fillId="0" borderId="0" xfId="0" applyNumberFormat="1" applyFont="1" applyBorder="1" applyAlignment="1">
      <alignment horizontal="center" vertical="center"/>
    </xf>
    <xf numFmtId="180" fontId="150" fillId="0" borderId="0" xfId="0" applyNumberFormat="1" applyFont="1" applyBorder="1" applyAlignment="1">
      <alignment horizontal="center" vertical="center" wrapText="1"/>
    </xf>
    <xf numFmtId="0" fontId="105" fillId="0" borderId="0" xfId="0" applyFont="1" applyBorder="1">
      <alignment vertical="center"/>
    </xf>
    <xf numFmtId="184" fontId="137" fillId="0" borderId="78" xfId="2094" applyNumberFormat="1" applyFont="1" applyFill="1" applyBorder="1" applyAlignment="1">
      <alignment horizontal="center" vertical="center"/>
    </xf>
    <xf numFmtId="184" fontId="137" fillId="0" borderId="79" xfId="2094" applyNumberFormat="1" applyFont="1" applyFill="1" applyBorder="1" applyAlignment="1">
      <alignment horizontal="center" vertical="center"/>
    </xf>
    <xf numFmtId="184" fontId="137" fillId="0" borderId="80" xfId="2094" applyNumberFormat="1" applyFont="1" applyFill="1" applyBorder="1" applyAlignment="1">
      <alignment horizontal="center" vertical="center"/>
    </xf>
    <xf numFmtId="0" fontId="138" fillId="18" borderId="7" xfId="2094" applyFont="1" applyFill="1" applyBorder="1" applyAlignment="1">
      <alignment horizontal="left" vertical="center" shrinkToFit="1"/>
    </xf>
    <xf numFmtId="0" fontId="138" fillId="18" borderId="7" xfId="0" applyFont="1" applyFill="1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39" xfId="0" applyBorder="1" applyAlignment="1">
      <alignment horizontal="left" vertical="center" shrinkToFit="1"/>
    </xf>
    <xf numFmtId="0" fontId="137" fillId="0" borderId="0" xfId="2094" applyFont="1" applyFill="1" applyBorder="1" applyAlignment="1">
      <alignment horizontal="center"/>
    </xf>
    <xf numFmtId="184" fontId="137" fillId="0" borderId="63" xfId="2085" applyNumberFormat="1" applyFont="1" applyFill="1" applyBorder="1" applyAlignment="1">
      <alignment horizontal="left" vertical="center" shrinkToFit="1"/>
    </xf>
    <xf numFmtId="0" fontId="137" fillId="0" borderId="67" xfId="0" applyFont="1" applyBorder="1" applyAlignment="1">
      <alignment vertical="center"/>
    </xf>
    <xf numFmtId="0" fontId="137" fillId="0" borderId="66" xfId="0" applyFont="1" applyBorder="1" applyAlignment="1">
      <alignment vertical="center"/>
    </xf>
    <xf numFmtId="184" fontId="137" fillId="0" borderId="25" xfId="2085" applyNumberFormat="1" applyFont="1" applyFill="1" applyBorder="1" applyAlignment="1">
      <alignment horizontal="left" vertical="center" shrinkToFit="1"/>
    </xf>
    <xf numFmtId="0" fontId="137" fillId="0" borderId="0" xfId="0" applyFont="1">
      <alignment vertical="center"/>
    </xf>
    <xf numFmtId="184" fontId="137" fillId="0" borderId="50" xfId="2094" applyNumberFormat="1" applyFont="1" applyFill="1" applyBorder="1" applyAlignment="1">
      <alignment horizontal="center" vertical="center"/>
    </xf>
    <xf numFmtId="184" fontId="137" fillId="0" borderId="0" xfId="2094" applyNumberFormat="1" applyFont="1" applyFill="1" applyBorder="1" applyAlignment="1">
      <alignment horizontal="center" vertical="center"/>
    </xf>
    <xf numFmtId="184" fontId="137" fillId="0" borderId="51" xfId="2094" applyNumberFormat="1" applyFont="1" applyFill="1" applyBorder="1" applyAlignment="1">
      <alignment horizontal="center" vertical="center"/>
    </xf>
    <xf numFmtId="0" fontId="138" fillId="18" borderId="7" xfId="2094" applyFont="1" applyFill="1" applyBorder="1" applyAlignment="1">
      <alignment horizontal="center" vertical="center"/>
    </xf>
    <xf numFmtId="0" fontId="137" fillId="18" borderId="7" xfId="0" applyFont="1" applyFill="1" applyBorder="1" applyAlignment="1">
      <alignment vertical="center"/>
    </xf>
    <xf numFmtId="0" fontId="137" fillId="0" borderId="0" xfId="2094" applyFont="1" applyFill="1" applyBorder="1" applyAlignment="1">
      <alignment horizontal="center" vertical="center"/>
    </xf>
    <xf numFmtId="0" fontId="137" fillId="0" borderId="0" xfId="0" applyFont="1" applyBorder="1" applyAlignment="1">
      <alignment vertical="center"/>
    </xf>
    <xf numFmtId="0" fontId="137" fillId="28" borderId="55" xfId="2094" applyFont="1" applyFill="1" applyBorder="1" applyAlignment="1">
      <alignment horizontal="center" vertical="center"/>
    </xf>
    <xf numFmtId="0" fontId="137" fillId="0" borderId="56" xfId="0" applyFont="1" applyBorder="1" applyAlignment="1">
      <alignment horizontal="center" vertical="center"/>
    </xf>
    <xf numFmtId="0" fontId="137" fillId="0" borderId="59" xfId="0" applyFont="1" applyBorder="1" applyAlignment="1">
      <alignment horizontal="center" vertical="center"/>
    </xf>
    <xf numFmtId="0" fontId="137" fillId="0" borderId="60" xfId="0" applyFont="1" applyBorder="1" applyAlignment="1">
      <alignment horizontal="center" vertical="center"/>
    </xf>
    <xf numFmtId="184" fontId="137" fillId="0" borderId="63" xfId="2085" applyNumberFormat="1" applyFont="1" applyFill="1" applyBorder="1" applyAlignment="1">
      <alignment horizontal="left" vertical="center"/>
    </xf>
    <xf numFmtId="184" fontId="137" fillId="0" borderId="67" xfId="2085" applyNumberFormat="1" applyFont="1" applyFill="1" applyBorder="1" applyAlignment="1">
      <alignment horizontal="left" vertical="center"/>
    </xf>
    <xf numFmtId="0" fontId="137" fillId="0" borderId="54" xfId="0" applyFont="1" applyBorder="1" applyAlignment="1">
      <alignment horizontal="center" vertical="center"/>
    </xf>
    <xf numFmtId="0" fontId="137" fillId="0" borderId="58" xfId="0" applyFont="1" applyBorder="1" applyAlignment="1">
      <alignment horizontal="center" vertical="center"/>
    </xf>
    <xf numFmtId="0" fontId="136" fillId="0" borderId="54" xfId="0" applyFont="1" applyBorder="1" applyAlignment="1">
      <alignment horizontal="center" vertical="center"/>
    </xf>
    <xf numFmtId="0" fontId="136" fillId="0" borderId="58" xfId="0" applyFont="1" applyBorder="1" applyAlignment="1">
      <alignment horizontal="center" vertical="center"/>
    </xf>
    <xf numFmtId="0" fontId="136" fillId="0" borderId="59" xfId="0" applyFont="1" applyBorder="1" applyAlignment="1">
      <alignment horizontal="center" vertical="center"/>
    </xf>
    <xf numFmtId="0" fontId="136" fillId="0" borderId="60" xfId="0" applyFont="1" applyBorder="1" applyAlignment="1">
      <alignment horizontal="center" vertical="center"/>
    </xf>
    <xf numFmtId="41" fontId="137" fillId="0" borderId="26" xfId="1003" applyFont="1" applyFill="1" applyBorder="1" applyAlignment="1">
      <alignment horizontal="center" vertical="center"/>
    </xf>
    <xf numFmtId="0" fontId="137" fillId="0" borderId="27" xfId="0" applyFont="1" applyBorder="1" applyAlignment="1">
      <alignment horizontal="center" vertical="center"/>
    </xf>
    <xf numFmtId="0" fontId="137" fillId="0" borderId="12" xfId="0" applyFont="1" applyBorder="1" applyAlignment="1">
      <alignment horizontal="center" vertical="center"/>
    </xf>
    <xf numFmtId="0" fontId="138" fillId="18" borderId="7" xfId="0" applyFont="1" applyFill="1" applyBorder="1" applyAlignment="1">
      <alignment horizontal="center" vertical="center"/>
    </xf>
    <xf numFmtId="209" fontId="138" fillId="18" borderId="7" xfId="1388" applyNumberFormat="1" applyFont="1" applyFill="1" applyBorder="1" applyAlignment="1">
      <alignment horizontal="left" vertical="center" wrapText="1" shrinkToFit="1"/>
    </xf>
    <xf numFmtId="0" fontId="137" fillId="18" borderId="39" xfId="0" applyFont="1" applyFill="1" applyBorder="1" applyAlignment="1">
      <alignment vertical="center"/>
    </xf>
    <xf numFmtId="209" fontId="138" fillId="29" borderId="7" xfId="1388" applyNumberFormat="1" applyFont="1" applyFill="1" applyBorder="1" applyAlignment="1">
      <alignment horizontal="left" vertical="center" wrapText="1" shrinkToFit="1"/>
    </xf>
    <xf numFmtId="0" fontId="137" fillId="29" borderId="7" xfId="0" applyFont="1" applyFill="1" applyBorder="1" applyAlignment="1">
      <alignment vertical="center"/>
    </xf>
    <xf numFmtId="0" fontId="137" fillId="29" borderId="39" xfId="0" applyFont="1" applyFill="1" applyBorder="1" applyAlignment="1">
      <alignment vertical="center"/>
    </xf>
    <xf numFmtId="0" fontId="137" fillId="0" borderId="0" xfId="0" applyFont="1" applyBorder="1">
      <alignment vertical="center"/>
    </xf>
    <xf numFmtId="0" fontId="138" fillId="29" borderId="7" xfId="2094" applyFont="1" applyFill="1" applyBorder="1" applyAlignment="1">
      <alignment horizontal="center" vertical="center"/>
    </xf>
    <xf numFmtId="0" fontId="138" fillId="29" borderId="7" xfId="0" applyFont="1" applyFill="1" applyBorder="1" applyAlignment="1">
      <alignment horizontal="center" vertical="center"/>
    </xf>
    <xf numFmtId="0" fontId="106" fillId="29" borderId="7" xfId="2094" applyFont="1" applyFill="1" applyBorder="1" applyAlignment="1">
      <alignment horizontal="center" vertical="center"/>
    </xf>
    <xf numFmtId="0" fontId="138" fillId="18" borderId="7" xfId="2094" applyFont="1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3" fontId="141" fillId="0" borderId="0" xfId="2096" applyNumberFormat="1" applyFont="1" applyBorder="1" applyAlignment="1">
      <alignment horizontal="center" vertical="center"/>
    </xf>
    <xf numFmtId="3" fontId="141" fillId="0" borderId="40" xfId="2096" applyNumberFormat="1" applyFont="1" applyBorder="1" applyAlignment="1">
      <alignment horizontal="center" vertical="center"/>
    </xf>
    <xf numFmtId="3" fontId="141" fillId="0" borderId="0" xfId="2096" applyNumberFormat="1" applyFont="1" applyBorder="1" applyAlignment="1">
      <alignment horizontal="center" vertical="center" shrinkToFit="1"/>
    </xf>
    <xf numFmtId="4" fontId="141" fillId="0" borderId="18" xfId="2096" applyNumberFormat="1" applyFont="1" applyBorder="1" applyAlignment="1">
      <alignment horizontal="center" vertical="center" shrinkToFit="1"/>
    </xf>
    <xf numFmtId="3" fontId="141" fillId="0" borderId="40" xfId="2096" applyNumberFormat="1" applyFont="1" applyBorder="1" applyAlignment="1">
      <alignment horizontal="center" vertical="center" shrinkToFit="1"/>
    </xf>
    <xf numFmtId="4" fontId="141" fillId="0" borderId="0" xfId="2096" applyNumberFormat="1" applyFont="1" applyBorder="1" applyAlignment="1">
      <alignment horizontal="center" vertical="center"/>
    </xf>
    <xf numFmtId="4" fontId="141" fillId="0" borderId="40" xfId="2096" applyNumberFormat="1" applyFont="1" applyBorder="1" applyAlignment="1">
      <alignment horizontal="center" vertical="center"/>
    </xf>
    <xf numFmtId="195" fontId="141" fillId="0" borderId="0" xfId="2096" applyNumberFormat="1" applyFont="1" applyBorder="1" applyAlignment="1">
      <alignment horizontal="right" vertical="center"/>
    </xf>
    <xf numFmtId="240" fontId="141" fillId="0" borderId="0" xfId="2096" applyNumberFormat="1" applyFont="1" applyBorder="1" applyAlignment="1">
      <alignment horizontal="center" vertical="center"/>
    </xf>
    <xf numFmtId="3" fontId="140" fillId="29" borderId="0" xfId="2087" applyNumberFormat="1" applyFont="1" applyFill="1" applyAlignment="1">
      <alignment horizontal="center" vertical="center"/>
    </xf>
    <xf numFmtId="41" fontId="139" fillId="0" borderId="0" xfId="1003" applyFont="1" applyFill="1" applyBorder="1" applyAlignment="1">
      <alignment horizontal="center" vertical="center" shrinkToFit="1"/>
    </xf>
    <xf numFmtId="0" fontId="136" fillId="0" borderId="0" xfId="0" applyFont="1" applyBorder="1" applyAlignment="1">
      <alignment vertical="center" shrinkToFit="1"/>
    </xf>
    <xf numFmtId="3" fontId="141" fillId="0" borderId="0" xfId="1008" applyNumberFormat="1" applyFont="1" applyBorder="1" applyAlignment="1">
      <alignment horizontal="center" vertical="center"/>
    </xf>
    <xf numFmtId="3" fontId="135" fillId="0" borderId="0" xfId="2096" applyNumberFormat="1" applyFont="1" applyBorder="1" applyAlignment="1">
      <alignment vertical="center" shrinkToFit="1"/>
    </xf>
    <xf numFmtId="0" fontId="136" fillId="0" borderId="0" xfId="0" applyFont="1" applyAlignment="1">
      <alignment vertical="center" shrinkToFit="1"/>
    </xf>
    <xf numFmtId="3" fontId="141" fillId="0" borderId="0" xfId="2096" applyNumberFormat="1" applyFont="1" applyAlignment="1">
      <alignment horizontal="center" vertical="center" shrinkToFit="1"/>
    </xf>
    <xf numFmtId="4" fontId="141" fillId="0" borderId="0" xfId="2096" applyNumberFormat="1" applyFont="1" applyBorder="1" applyAlignment="1">
      <alignment vertical="center" shrinkToFit="1"/>
    </xf>
    <xf numFmtId="4" fontId="136" fillId="0" borderId="0" xfId="0" applyNumberFormat="1" applyFont="1" applyBorder="1" applyAlignment="1">
      <alignment vertical="center" shrinkToFit="1"/>
    </xf>
    <xf numFmtId="195" fontId="141" fillId="0" borderId="40" xfId="2096" applyNumberFormat="1" applyFont="1" applyBorder="1" applyAlignment="1">
      <alignment horizontal="center" vertical="center"/>
    </xf>
    <xf numFmtId="4" fontId="136" fillId="0" borderId="0" xfId="0" applyNumberFormat="1" applyFont="1" applyAlignment="1">
      <alignment vertical="center" shrinkToFit="1"/>
    </xf>
    <xf numFmtId="195" fontId="141" fillId="0" borderId="0" xfId="2096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104" fillId="0" borderId="0" xfId="1009" applyFont="1" applyFill="1" applyBorder="1" applyAlignment="1">
      <alignment horizontal="center" vertical="center" shrinkToFit="1"/>
    </xf>
    <xf numFmtId="0" fontId="105" fillId="0" borderId="0" xfId="2090" applyFont="1" applyFill="1" applyBorder="1" applyAlignment="1">
      <alignment horizontal="center" vertical="center" shrinkToFit="1"/>
    </xf>
    <xf numFmtId="0" fontId="104" fillId="0" borderId="0" xfId="2091" applyFont="1" applyFill="1" applyBorder="1" applyAlignment="1">
      <alignment vertical="center" shrinkToFit="1"/>
    </xf>
    <xf numFmtId="0" fontId="106" fillId="29" borderId="38" xfId="2091" applyFont="1" applyFill="1" applyBorder="1" applyAlignment="1">
      <alignment horizontal="left" vertical="center" shrinkToFit="1"/>
    </xf>
    <xf numFmtId="0" fontId="136" fillId="29" borderId="7" xfId="0" applyFont="1" applyFill="1" applyBorder="1" applyAlignment="1">
      <alignment vertical="center" shrinkToFit="1"/>
    </xf>
    <xf numFmtId="0" fontId="136" fillId="29" borderId="39" xfId="0" applyFont="1" applyFill="1" applyBorder="1" applyAlignment="1">
      <alignment vertical="center" shrinkToFit="1"/>
    </xf>
    <xf numFmtId="3" fontId="146" fillId="0" borderId="0" xfId="1009" applyNumberFormat="1" applyFont="1" applyFill="1" applyBorder="1" applyAlignment="1">
      <alignment horizontal="center" vertical="center" shrinkToFit="1"/>
    </xf>
    <xf numFmtId="0" fontId="149" fillId="0" borderId="0" xfId="0" applyFont="1" applyAlignment="1">
      <alignment horizontal="center" vertical="center" shrinkToFit="1"/>
    </xf>
    <xf numFmtId="0" fontId="136" fillId="0" borderId="0" xfId="0" applyFont="1" applyAlignment="1">
      <alignment horizontal="center" vertical="center" shrinkToFit="1"/>
    </xf>
    <xf numFmtId="0" fontId="137" fillId="0" borderId="0" xfId="2091" applyNumberFormat="1" applyFont="1" applyFill="1" applyBorder="1" applyAlignment="1">
      <alignment horizontal="center" vertical="center" shrinkToFit="1"/>
    </xf>
    <xf numFmtId="0" fontId="162" fillId="0" borderId="0" xfId="2091" applyFont="1" applyFill="1" applyBorder="1" applyAlignment="1">
      <alignment vertical="center" shrinkToFit="1"/>
    </xf>
    <xf numFmtId="0" fontId="164" fillId="0" borderId="0" xfId="0" applyFont="1" applyAlignment="1">
      <alignment vertical="center" shrinkToFit="1"/>
    </xf>
    <xf numFmtId="3" fontId="146" fillId="0" borderId="0" xfId="2091" applyNumberFormat="1" applyFont="1" applyFill="1" applyBorder="1" applyAlignment="1">
      <alignment horizontal="center" vertical="center" shrinkToFit="1"/>
    </xf>
    <xf numFmtId="252" fontId="104" fillId="0" borderId="0" xfId="2091" applyNumberFormat="1" applyFont="1" applyFill="1" applyBorder="1" applyAlignment="1">
      <alignment horizontal="center" vertical="center" shrinkToFit="1"/>
    </xf>
    <xf numFmtId="252" fontId="0" fillId="0" borderId="0" xfId="0" applyNumberFormat="1" applyBorder="1" applyAlignment="1">
      <alignment horizontal="center" vertical="center" shrinkToFit="1"/>
    </xf>
    <xf numFmtId="3" fontId="137" fillId="0" borderId="0" xfId="2091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104" fillId="0" borderId="0" xfId="2091" applyNumberFormat="1" applyFont="1" applyFill="1" applyBorder="1" applyAlignment="1">
      <alignment horizontal="center" vertical="center" shrinkToFit="1"/>
    </xf>
    <xf numFmtId="0" fontId="136" fillId="0" borderId="0" xfId="0" applyFont="1" applyFill="1" applyBorder="1" applyAlignment="1">
      <alignment horizontal="center" vertical="center" shrinkToFit="1"/>
    </xf>
    <xf numFmtId="0" fontId="146" fillId="0" borderId="0" xfId="2091" applyFont="1" applyFill="1" applyBorder="1" applyAlignment="1">
      <alignment vertical="center" shrinkToFit="1"/>
    </xf>
    <xf numFmtId="0" fontId="154" fillId="0" borderId="0" xfId="2091" applyFont="1" applyFill="1" applyBorder="1" applyAlignment="1">
      <alignment vertical="center" shrinkToFit="1"/>
    </xf>
    <xf numFmtId="3" fontId="139" fillId="0" borderId="0" xfId="2091" applyNumberFormat="1" applyFont="1" applyFill="1" applyBorder="1" applyAlignment="1">
      <alignment horizontal="center" vertical="center" shrinkToFit="1"/>
    </xf>
    <xf numFmtId="0" fontId="139" fillId="0" borderId="0" xfId="2091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104" fillId="0" borderId="0" xfId="2091" applyNumberFormat="1" applyFont="1" applyFill="1" applyBorder="1" applyAlignment="1">
      <alignment vertical="center" shrinkToFit="1"/>
    </xf>
    <xf numFmtId="0" fontId="137" fillId="0" borderId="0" xfId="2091" applyFont="1" applyFill="1" applyBorder="1" applyAlignment="1">
      <alignment vertical="center" shrinkToFit="1"/>
    </xf>
    <xf numFmtId="0" fontId="111" fillId="29" borderId="38" xfId="209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0" fillId="0" borderId="0" xfId="0" applyFill="1" applyBorder="1" applyAlignment="1">
      <alignment vertical="center" shrinkToFit="1"/>
    </xf>
    <xf numFmtId="0" fontId="136" fillId="0" borderId="0" xfId="0" applyFont="1" applyBorder="1" applyAlignment="1">
      <alignment horizontal="center" vertical="center" shrinkToFit="1"/>
    </xf>
    <xf numFmtId="0" fontId="154" fillId="0" borderId="25" xfId="2091" applyFont="1" applyFill="1" applyBorder="1" applyAlignment="1">
      <alignment vertical="center" shrinkToFit="1"/>
    </xf>
    <xf numFmtId="41" fontId="146" fillId="0" borderId="0" xfId="2091" applyNumberFormat="1" applyFont="1" applyFill="1" applyBorder="1" applyAlignment="1">
      <alignment horizontal="center" vertical="center" shrinkToFit="1"/>
    </xf>
    <xf numFmtId="41" fontId="137" fillId="0" borderId="0" xfId="2091" applyNumberFormat="1" applyFont="1" applyFill="1" applyBorder="1" applyAlignment="1">
      <alignment horizontal="center" vertical="center" shrinkToFit="1"/>
    </xf>
    <xf numFmtId="233" fontId="137" fillId="0" borderId="0" xfId="2091" applyNumberFormat="1" applyFont="1" applyFill="1" applyBorder="1" applyAlignment="1">
      <alignment horizontal="center" vertical="center" shrinkToFit="1"/>
    </xf>
    <xf numFmtId="233" fontId="0" fillId="0" borderId="0" xfId="0" applyNumberFormat="1" applyBorder="1" applyAlignment="1">
      <alignment vertical="center" shrinkToFit="1"/>
    </xf>
    <xf numFmtId="0" fontId="162" fillId="0" borderId="0" xfId="2091" applyNumberFormat="1" applyFont="1" applyFill="1" applyBorder="1" applyAlignment="1">
      <alignment horizontal="center" vertical="center" shrinkToFit="1"/>
    </xf>
    <xf numFmtId="0" fontId="164" fillId="0" borderId="0" xfId="0" applyFont="1" applyAlignment="1">
      <alignment horizontal="center" vertical="center" shrinkToFit="1"/>
    </xf>
    <xf numFmtId="0" fontId="111" fillId="0" borderId="38" xfId="2091" applyFont="1" applyFill="1" applyBorder="1" applyAlignment="1">
      <alignment horizontal="center" vertical="center"/>
    </xf>
    <xf numFmtId="0" fontId="105" fillId="0" borderId="7" xfId="0" applyFont="1" applyFill="1" applyBorder="1" applyAlignment="1">
      <alignment vertical="center"/>
    </xf>
    <xf numFmtId="0" fontId="105" fillId="0" borderId="39" xfId="0" applyFont="1" applyFill="1" applyBorder="1" applyAlignment="1">
      <alignment vertical="center"/>
    </xf>
    <xf numFmtId="41" fontId="104" fillId="0" borderId="0" xfId="1009" applyNumberFormat="1" applyFont="1" applyFill="1" applyBorder="1" applyAlignment="1">
      <alignment horizontal="center" vertical="center" shrinkToFit="1"/>
    </xf>
  </cellXfs>
  <cellStyles count="2106">
    <cellStyle name="&quot;" xfId="1"/>
    <cellStyle name="&quot;큰제목&quot;" xfId="2"/>
    <cellStyle name="#,##0" xfId="3"/>
    <cellStyle name="(△콤마)" xfId="4"/>
    <cellStyle name="(백분율)" xfId="5"/>
    <cellStyle name="(콤마)" xfId="6"/>
    <cellStyle name="??&amp;5_x0007_?._x0007_9_x0008_??_x0007__x0001__x0001_" xfId="7"/>
    <cellStyle name="??&amp;6_x0007_?/_x0007_9_x0008_??_x0007__x0001__x0001_" xfId="8"/>
    <cellStyle name="??&amp;O?&amp;H?_x0008__x000f__x0007_?_x0007__x0001__x0001_" xfId="9"/>
    <cellStyle name="??&amp;O?&amp;H?_x0008_??_x0007__x0001__x0001_" xfId="10"/>
    <cellStyle name="???_x0010_" xfId="11"/>
    <cellStyle name="?W?_laroux" xfId="12"/>
    <cellStyle name="_(01-14)광양항인건비" xfId="13"/>
    <cellStyle name="_00 단가산출서 9호선,공항,공용" xfId="14"/>
    <cellStyle name="_01~02 1-1A,1B 구간 공사용 임시전력공사 내역서" xfId="15"/>
    <cellStyle name="_22043282000_이포대교 차량방호울타리설치-02" xfId="16"/>
    <cellStyle name="_3-8.동력산출서" xfId="17"/>
    <cellStyle name="_Book1" xfId="18"/>
    <cellStyle name="_BOOK1 2" xfId="19"/>
    <cellStyle name="_BOOK1_경관조명 내역서" xfId="20"/>
    <cellStyle name="_BOOK1_미수동 해안변 수변 산책로 및 경관조명 설비공사 (전기)-금회공사(2009.08.17)" xfId="21"/>
    <cellStyle name="_NEW_부산 해운대 및 달맞이길 내역서" xfId="22"/>
    <cellStyle name="_가로등3차공사전체분" xfId="23"/>
    <cellStyle name="_가로등중량" xfId="24"/>
    <cellStyle name="_간접부대공+공통" xfId="25"/>
    <cellStyle name="_간접부대공+공통_견적 방문 제출시-SAMPLE" xfId="26"/>
    <cellStyle name="_간접부대공+공통_견적 방문 제출시-SAMPLE_신호등견적서" xfId="27"/>
    <cellStyle name="_간접부대공+공통_신호등견적서" xfId="28"/>
    <cellStyle name="_갑지(1221)" xfId="29"/>
    <cellStyle name="_갑지(총)" xfId="30"/>
    <cellStyle name="_강과장(Fronnix,설계가1126)" xfId="31"/>
    <cellStyle name="_견적 방문 제출시-SAMPLE" xfId="32"/>
    <cellStyle name="_견적 방문 제출시-SAMPLE_신호등견적서" xfId="33"/>
    <cellStyle name="_견적서(1014)" xfId="34"/>
    <cellStyle name="_견적서-0213-CACC" xfId="35"/>
    <cellStyle name="_견적서양식" xfId="36"/>
    <cellStyle name="_견적서-제출용0325-서울시" xfId="37"/>
    <cellStyle name="_경관조명" xfId="38"/>
    <cellStyle name="_계산서" xfId="39"/>
    <cellStyle name="_계산서(분전반2EA)" xfId="40"/>
    <cellStyle name="_계산서(서변대교)" xfId="41"/>
    <cellStyle name="_고가차도산출서" xfId="42"/>
    <cellStyle name="_고수대교내역서" xfId="43"/>
    <cellStyle name="_공량단가산출서" xfId="44"/>
    <cellStyle name="_공량단가산출서r1" xfId="45"/>
    <cellStyle name="_광주천 설계예산서" xfId="46"/>
    <cellStyle name="_광주천 설계예산서(갑지)" xfId="47"/>
    <cellStyle name="_기초일위대가" xfId="48"/>
    <cellStyle name="_김포ER(세종)" xfId="49"/>
    <cellStyle name="_남대천 야간 경관조명 내역서 (통합본)" xfId="50"/>
    <cellStyle name="_남지교(071108)" xfId="51"/>
    <cellStyle name="_내역(2_개방형)" xfId="52"/>
    <cellStyle name="_내역(2_개방형)_신정호-제작납품(설치포함)" xfId="53"/>
    <cellStyle name="_내역(2_개방형)_신정호-제작납품(설치포함)_Book1" xfId="54"/>
    <cellStyle name="_내역(2_개방형)_신정호-제작납품(설치포함)_보행3교 경관조형물 설계서" xfId="55"/>
    <cellStyle name="_내역(2_개방형)_신정호-제작납품(설치포함)_신천육교 경관조형물 설계서" xfId="56"/>
    <cellStyle name="_내역(2_개방형)_신정호-제작납품(설치포함)_신현제2교 리모델링 설계서" xfId="57"/>
    <cellStyle name="_내역(2_개방형)_신정호-제작납품(설치포함)_실행예산서9.6" xfId="58"/>
    <cellStyle name="_내역(5_개방형변형)" xfId="59"/>
    <cellStyle name="_내역(5_개방형변형)_신정호-제작납품(설치포함)" xfId="60"/>
    <cellStyle name="_내역(5_개방형변형)_신정호-제작납품(설치포함)_Book1" xfId="61"/>
    <cellStyle name="_내역(5_개방형변형)_신정호-제작납품(설치포함)_보행3교 경관조형물 설계서" xfId="62"/>
    <cellStyle name="_내역(5_개방형변형)_신정호-제작납품(설치포함)_신천육교 경관조형물 설계서" xfId="63"/>
    <cellStyle name="_내역(5_개방형변형)_신정호-제작납품(설치포함)_신현제2교 리모델링 설계서" xfId="64"/>
    <cellStyle name="_내역(5_개방형변형)_신정호-제작납품(설치포함)_실행예산서9.6" xfId="65"/>
    <cellStyle name="_내역서" xfId="66"/>
    <cellStyle name="_내역서(07.03.02)" xfId="67"/>
    <cellStyle name="_내역서2" xfId="68"/>
    <cellStyle name="_내역서및설계서" xfId="69"/>
    <cellStyle name="_논산탑정호" xfId="70"/>
    <cellStyle name="_단가비교표" xfId="71"/>
    <cellStyle name="_단가표" xfId="72"/>
    <cellStyle name="_단양내역서" xfId="73"/>
    <cellStyle name="_대성1111" xfId="74"/>
    <cellStyle name="_덕수궁 외2길 경관조명 내역서" xfId="75"/>
    <cellStyle name="_등촌동 어린이집" xfId="76"/>
    <cellStyle name="_명지지구 연결통행로 계산서" xfId="77"/>
    <cellStyle name="_변경내역서" xfId="78"/>
    <cellStyle name="_보행3교 경관조형물 설계서" xfId="79"/>
    <cellStyle name="_복사본 (인천-캐노피(총괄))(04.10)" xfId="80"/>
    <cellStyle name="_복사본 (인천-캐노피(총괄))(04.10)_신정호-제작납품(설치포함)" xfId="81"/>
    <cellStyle name="_복사본 (인천-캐노피(총괄))(04.10)_신정호-제작납품(설치포함)_Book1" xfId="82"/>
    <cellStyle name="_복사본 (인천-캐노피(총괄))(04.10)_신정호-제작납품(설치포함)_보행3교 경관조형물 설계서" xfId="83"/>
    <cellStyle name="_복사본 (인천-캐노피(총괄))(04.10)_신정호-제작납품(설치포함)_신천육교 경관조형물 설계서" xfId="84"/>
    <cellStyle name="_복사본 (인천-캐노피(총괄))(04.10)_신정호-제작납품(설치포함)_신현제2교 리모델링 설계서" xfId="85"/>
    <cellStyle name="_복사본 (인천-캐노피(총괄))(04.10)_신정호-제작납품(설치포함)_실행예산서9.6" xfId="86"/>
    <cellStyle name="_부산어린이공원 내역서_진짜" xfId="87"/>
    <cellStyle name="_부하계산서" xfId="88"/>
    <cellStyle name="_부하계산서(수정)" xfId="89"/>
    <cellStyle name="_부하계산서_1" xfId="90"/>
    <cellStyle name="_사본 - 계산서" xfId="91"/>
    <cellStyle name="_사본 - 고가차도(전력)" xfId="92"/>
    <cellStyle name="_산출내역서1" xfId="93"/>
    <cellStyle name="_서울여대(20020516)" xfId="94"/>
    <cellStyle name="_설계내역(전기)" xfId="95"/>
    <cellStyle name="_설계내역서" xfId="96"/>
    <cellStyle name="_설계내역서_신정호-제작납품(설치포함)" xfId="97"/>
    <cellStyle name="_설계내역서_신정호-제작납품(설치포함)_Book1" xfId="98"/>
    <cellStyle name="_설계내역서_신정호-제작납품(설치포함)_보행3교 경관조형물 설계서" xfId="99"/>
    <cellStyle name="_설계내역서_신정호-제작납품(설치포함)_신천육교 경관조형물 설계서" xfId="100"/>
    <cellStyle name="_설계내역서_신정호-제작납품(설치포함)_신현제2교 리모델링 설계서" xfId="101"/>
    <cellStyle name="_설계내역서_신정호-제작납품(설치포함)_실행예산서9.6" xfId="102"/>
    <cellStyle name="_설계원가 및 손익계산서(극장)" xfId="103"/>
    <cellStyle name="_설계원가 및 손익계산서(백화점)" xfId="104"/>
    <cellStyle name="_설계원가 및 손익계산서(이광환)" xfId="105"/>
    <cellStyle name="_설비(1218)" xfId="106"/>
    <cellStyle name="_순천역사(동경)" xfId="107"/>
    <cellStyle name="_승강장-수정내역(05.07)" xfId="108"/>
    <cellStyle name="_승강장-수정내역(05.07)_신정호-제작납품(설치포함)" xfId="109"/>
    <cellStyle name="_승강장-수정내역(05.07)_신정호-제작납품(설치포함)_Book1" xfId="110"/>
    <cellStyle name="_승강장-수정내역(05.07)_신정호-제작납품(설치포함)_보행3교 경관조형물 설계서" xfId="111"/>
    <cellStyle name="_승강장-수정내역(05.07)_신정호-제작납품(설치포함)_신천육교 경관조형물 설계서" xfId="112"/>
    <cellStyle name="_승강장-수정내역(05.07)_신정호-제작납품(설치포함)_신현제2교 리모델링 설계서" xfId="113"/>
    <cellStyle name="_승강장-수정내역(05.07)_신정호-제작납품(설치포함)_실행예산서9.6" xfId="114"/>
    <cellStyle name="_시공계획서(광주천)9.1" xfId="115"/>
    <cellStyle name="_시설 언더패스 견적-40202" xfId="116"/>
    <cellStyle name="_시설 언더패스 견적-40204" xfId="117"/>
    <cellStyle name="_신정호-제작납품" xfId="118"/>
    <cellStyle name="_신정호-제작납품_신정호-제작납품(설치포함)" xfId="119"/>
    <cellStyle name="_신정호-제작납품_신정호-제작납품(설치포함)_Book1" xfId="120"/>
    <cellStyle name="_신정호-제작납품_신정호-제작납품(설치포함)_보행3교 경관조형물 설계서" xfId="121"/>
    <cellStyle name="_신정호-제작납품_신정호-제작납품(설치포함)_신천육교 경관조형물 설계서" xfId="122"/>
    <cellStyle name="_신정호-제작납품_신정호-제작납품(설치포함)_신현제2교 리모델링 설계서" xfId="123"/>
    <cellStyle name="_신정호-제작납품_신정호-제작납품(설치포함)_실행예산서9.6" xfId="124"/>
    <cellStyle name="_신정호-토목+설치" xfId="125"/>
    <cellStyle name="_신정호-토목+설치_신정호-제작납품(설치포함)" xfId="126"/>
    <cellStyle name="_신정호-토목+설치_신정호-제작납품(설치포함)_Book1" xfId="127"/>
    <cellStyle name="_신정호-토목+설치_신정호-제작납품(설치포함)_보행3교 경관조형물 설계서" xfId="128"/>
    <cellStyle name="_신정호-토목+설치_신정호-제작납품(설치포함)_신천육교 경관조형물 설계서" xfId="129"/>
    <cellStyle name="_신정호-토목+설치_신정호-제작납품(설치포함)_신현제2교 리모델링 설계서" xfId="130"/>
    <cellStyle name="_신정호-토목+설치_신정호-제작납품(설치포함)_실행예산서9.6" xfId="131"/>
    <cellStyle name="_신천육교 경관조형물 설계서" xfId="132"/>
    <cellStyle name="_신현제2교 리모델링 설계서" xfId="133"/>
    <cellStyle name="_신호등견적서" xfId="134"/>
    <cellStyle name="_실행예산서9.6" xfId="135"/>
    <cellStyle name="_안산신도시2단계 미관광장 조명 제조구매설치" xfId="136"/>
    <cellStyle name="_예산내역서(해운대+달맞이)" xfId="137"/>
    <cellStyle name="_예산내역서(해운대+달맞이)-도급공사분일위대가수정(09.06)" xfId="138"/>
    <cellStyle name="_왕숙천 둔치내 조명시설 내역서" xfId="139"/>
    <cellStyle name="_왕숙천 조명기구 구매설치" xfId="140"/>
    <cellStyle name="_왕숙천내역서(선발주)" xfId="141"/>
    <cellStyle name="_왕숙천내역서(선발주)-최종" xfId="142"/>
    <cellStyle name="_왕숙천내역서수정(06.03.31)-3억-2" xfId="143"/>
    <cellStyle name="_원가계산" xfId="144"/>
    <cellStyle name="_원가분석(1217)" xfId="145"/>
    <cellStyle name="_원가분석(아이0208)" xfId="146"/>
    <cellStyle name="_인원계획표 " xfId="147"/>
    <cellStyle name="_인원계획표 _견적 방문 제출시-SAMPLE" xfId="148"/>
    <cellStyle name="_인원계획표 _견적 방문 제출시-SAMPLE_신호등견적서" xfId="149"/>
    <cellStyle name="_인원계획표 _신호등견적서" xfId="150"/>
    <cellStyle name="_인원계획표 _적격 " xfId="151"/>
    <cellStyle name="_인원계획표 _적격 _견적 방문 제출시-SAMPLE" xfId="152"/>
    <cellStyle name="_인원계획표 _적격 _견적 방문 제출시-SAMPLE_신호등견적서" xfId="153"/>
    <cellStyle name="_인원계획표 _적격 _신호등견적서" xfId="154"/>
    <cellStyle name="_인정전 내역서--" xfId="155"/>
    <cellStyle name="_입찰표지 " xfId="156"/>
    <cellStyle name="_입찰표지 _견적 방문 제출시-SAMPLE" xfId="157"/>
    <cellStyle name="_입찰표지 _견적 방문 제출시-SAMPLE_신호등견적서" xfId="158"/>
    <cellStyle name="_입찰표지 _신호등견적서" xfId="159"/>
    <cellStyle name="_적격 " xfId="160"/>
    <cellStyle name="_적격 _견적 방문 제출시-SAMPLE" xfId="161"/>
    <cellStyle name="_적격 _견적 방문 제출시-SAMPLE_신호등견적서" xfId="162"/>
    <cellStyle name="_적격 _신호등견적서" xfId="163"/>
    <cellStyle name="_적격 _집행갑지 " xfId="164"/>
    <cellStyle name="_적격 _집행갑지 _견적 방문 제출시-SAMPLE" xfId="165"/>
    <cellStyle name="_적격 _집행갑지 _견적 방문 제출시-SAMPLE_신호등견적서" xfId="166"/>
    <cellStyle name="_적격 _집행갑지 _신호등견적서" xfId="167"/>
    <cellStyle name="_적격(화산) " xfId="168"/>
    <cellStyle name="_적격(화산) _견적 방문 제출시-SAMPLE" xfId="169"/>
    <cellStyle name="_적격(화산) _견적 방문 제출시-SAMPLE_신호등견적서" xfId="170"/>
    <cellStyle name="_적격(화산) _신호등견적서" xfId="171"/>
    <cellStyle name="_전기계산서" xfId="172"/>
    <cellStyle name="_전압강하계산서 (판교)" xfId="173"/>
    <cellStyle name="_전압강하계산서 양식" xfId="174"/>
    <cellStyle name="_정문전기공사최종" xfId="175"/>
    <cellStyle name="_조양문외 2개소 경관조명 내역서" xfId="176"/>
    <cellStyle name="_집계표" xfId="177"/>
    <cellStyle name="_집행갑지 " xfId="178"/>
    <cellStyle name="_집행갑지 _견적 방문 제출시-SAMPLE" xfId="179"/>
    <cellStyle name="_집행갑지 _견적 방문 제출시-SAMPLE_신호등견적서" xfId="180"/>
    <cellStyle name="_집행갑지 _신호등견적서" xfId="181"/>
    <cellStyle name="_충장길 설계변경s" xfId="182"/>
    <cellStyle name="_침입감시 견적서" xfId="183"/>
    <cellStyle name="_통광 폐수처리장(2002.5.24)" xfId="184"/>
    <cellStyle name="_통광정문공사(2002.5.22)" xfId="185"/>
    <cellStyle name="_펌프장" xfId="186"/>
    <cellStyle name="_표준 견적서 2003년" xfId="187"/>
    <cellStyle name="_호수공원 내역서" xfId="188"/>
    <cellStyle name="´Þ·?" xfId="189"/>
    <cellStyle name="’E‰Y [0.00]_laroux" xfId="190"/>
    <cellStyle name="’E‰Y_laroux" xfId="191"/>
    <cellStyle name="¤@?e_TEST-1 " xfId="192"/>
    <cellStyle name="△백분율" xfId="193"/>
    <cellStyle name="△콤마" xfId="194"/>
    <cellStyle name="°iA¤¼O¼yA¡" xfId="195"/>
    <cellStyle name="°iA¤¼O¼yA¡ 2" xfId="196"/>
    <cellStyle name="°iA¤¼O¼yA¡ 2 2" xfId="197"/>
    <cellStyle name="°iA¤¼O¼yA¡ 2 2 2" xfId="198"/>
    <cellStyle name="°iA¤¼O¼yA¡ 2 3" xfId="199"/>
    <cellStyle name="°iA¤¼O¼yA¡ 3" xfId="200"/>
    <cellStyle name="°iA¤¼O¼yA¡ 3 2" xfId="201"/>
    <cellStyle name="°iA¤¼O¼yA¡ 4" xfId="202"/>
    <cellStyle name="°iA¤¼O¼yA¡ 4 2" xfId="203"/>
    <cellStyle name="°iA¤¼O¼yA¡ 5" xfId="204"/>
    <cellStyle name="°iA¤Aa·A1" xfId="205"/>
    <cellStyle name="°iA¤Aa·A2" xfId="206"/>
    <cellStyle name="0.0" xfId="207"/>
    <cellStyle name="0.00" xfId="208"/>
    <cellStyle name="0뾍R_x0005_?뾍b_x0005_" xfId="209"/>
    <cellStyle name="¼yAU(R)" xfId="210"/>
    <cellStyle name="¼yAU(R) 2" xfId="211"/>
    <cellStyle name="¼yAU(R) 3" xfId="212"/>
    <cellStyle name="¼yAU(R) 4" xfId="213"/>
    <cellStyle name="19990216" xfId="214"/>
    <cellStyle name="¹eº" xfId="215"/>
    <cellStyle name="¹eº 2" xfId="216"/>
    <cellStyle name="¹eº 3" xfId="217"/>
    <cellStyle name="¹eº 4" xfId="218"/>
    <cellStyle name="¹eº 5" xfId="219"/>
    <cellStyle name="¹eº_내역서" xfId="220"/>
    <cellStyle name="¹eºÐA² [0]" xfId="221"/>
    <cellStyle name="¹eºÐA² [2]" xfId="222"/>
    <cellStyle name="2" xfId="223"/>
    <cellStyle name="2)" xfId="224"/>
    <cellStyle name="20% - 강조색1 2" xfId="225"/>
    <cellStyle name="20% - 강조색2 2" xfId="226"/>
    <cellStyle name="20% - 강조색3 2" xfId="227"/>
    <cellStyle name="20% - 강조색4 2" xfId="228"/>
    <cellStyle name="20% - 강조색5 2" xfId="229"/>
    <cellStyle name="20% - 강조색6 2" xfId="230"/>
    <cellStyle name="³?A￥" xfId="231"/>
    <cellStyle name="40% - 강조색1 2" xfId="232"/>
    <cellStyle name="40% - 강조색2 2" xfId="233"/>
    <cellStyle name="40% - 강조색3 2" xfId="234"/>
    <cellStyle name="40% - 강조색4 2" xfId="235"/>
    <cellStyle name="40% - 강조색5 2" xfId="236"/>
    <cellStyle name="40% - 강조색6 2" xfId="237"/>
    <cellStyle name="60" xfId="238"/>
    <cellStyle name="60% - 강조색1 2" xfId="239"/>
    <cellStyle name="60% - 강조색2 2" xfId="240"/>
    <cellStyle name="60% - 강조색3 2" xfId="241"/>
    <cellStyle name="60% - 강조색4 2" xfId="242"/>
    <cellStyle name="60% - 강조색5 2" xfId="243"/>
    <cellStyle name="60% - 강조색6 2" xfId="244"/>
    <cellStyle name="a [0]_mud plant bolted" xfId="245"/>
    <cellStyle name="A¡§¡ⓒ¡E¡þ¡EO [0]_¡§uc¡§oA " xfId="246"/>
    <cellStyle name="A¡§¡ⓒ¡E¡þ¡EO_¡§uc¡§oA " xfId="247"/>
    <cellStyle name="A¨­￠￢￠O [0]_¡Æu￠￢RBS('98) " xfId="248"/>
    <cellStyle name="A¨­¢¬¢Ò [0]_¨úc¨öA " xfId="249"/>
    <cellStyle name="A¨­￠￢￠O [0]_3￠?u¨uoAⓒ÷ " xfId="250"/>
    <cellStyle name="A¨­¢¬¢Ò [0]_4PART " xfId="251"/>
    <cellStyle name="A¨­￠￢￠O [0]_A|A￠O1¨￢I1¡Æu CoEⓒ÷ " xfId="252"/>
    <cellStyle name="A¨­¢¬¢Ò [0]_C¡Æ¢¬n¨¬¡Æ " xfId="253"/>
    <cellStyle name="A¨­￠￢￠O [0]_ⓒoⓒ¡A¨o¨￢R " xfId="254"/>
    <cellStyle name="A¨­￠￢￠O_¡Æu￠￢RC¡¿￠￢n_¨u¡AA¨u¨￢¡Æ " xfId="255"/>
    <cellStyle name="A¨­¢¬¢Ò_¨úc¨öA " xfId="256"/>
    <cellStyle name="A¨­￠￢￠O_3￠?u¨uoAⓒ÷ " xfId="257"/>
    <cellStyle name="A¨­¢¬¢Ò_95©øaAN¡Æy¨ùo¡¤R " xfId="258"/>
    <cellStyle name="A¨­￠￢￠O_A|A￠O1¨￢I1¡Æu CoEⓒ÷ " xfId="259"/>
    <cellStyle name="A¨­¢¬¢Ò_C¡Æ¢¬n¨¬¡Æ " xfId="260"/>
    <cellStyle name="A¨­￠￢￠O_ⓒoⓒ¡A¨o¨￢R " xfId="261"/>
    <cellStyle name="ȂȃRMऌଃਁȋ⤭ࠀȄԂȂ(ȃRMऌଃਁȋ⤂Ā飰ˠ" xfId="262"/>
    <cellStyle name="Aⓒ" xfId="263"/>
    <cellStyle name="Aⓒ 2" xfId="264"/>
    <cellStyle name="Aⓒ 3" xfId="265"/>
    <cellStyle name="Aⓒ 4" xfId="266"/>
    <cellStyle name="Aⓒ 5" xfId="267"/>
    <cellStyle name="Aⓒ_내역서" xfId="268"/>
    <cellStyle name="Aⓒ­￠￢￠" xfId="269"/>
    <cellStyle name="Aⓒ­￠￢￠ 2" xfId="270"/>
    <cellStyle name="Aⓒ­￠￢￠ 3" xfId="271"/>
    <cellStyle name="Aⓒ­￠￢￠ 4" xfId="272"/>
    <cellStyle name="Aⓒ­￠￢￠ 5" xfId="273"/>
    <cellStyle name="Aⓒ­￠￢￠_내역서" xfId="274"/>
    <cellStyle name="Ae" xfId="275"/>
    <cellStyle name="Ae 2" xfId="276"/>
    <cellStyle name="Ae 3" xfId="277"/>
    <cellStyle name="Ae 4" xfId="278"/>
    <cellStyle name="Ae 5" xfId="279"/>
    <cellStyle name="Ae_내역서" xfId="280"/>
    <cellStyle name="Aee­ " xfId="281"/>
    <cellStyle name="Aee­ [" xfId="282"/>
    <cellStyle name="Aee­ [ 2" xfId="283"/>
    <cellStyle name="Aee­ [ 3" xfId="284"/>
    <cellStyle name="Aee­ [ 4" xfId="285"/>
    <cellStyle name="Aee­ [ 5" xfId="286"/>
    <cellStyle name="Aee­ [_내역서" xfId="287"/>
    <cellStyle name="AeE­ [0]_(type)AN°y" xfId="288"/>
    <cellStyle name="ÅëÈ­ [0]_»óºÎ¼ö·®Áý°è " xfId="289"/>
    <cellStyle name="AeE­ [0]_¼oAI¼º " xfId="290"/>
    <cellStyle name="ÅëÈ­ [0]_¾÷Á¾º° " xfId="291"/>
    <cellStyle name="AeE­ [0]_¾c½A " xfId="292"/>
    <cellStyle name="ÅëÈ­ [0]_¹æÀ½º® " xfId="293"/>
    <cellStyle name="AeE­ [0]_4PART " xfId="294"/>
    <cellStyle name="ÅëÈ­ [0]_Á¦Á¶1ºÎ1°ú ÇöÈ² " xfId="295"/>
    <cellStyle name="AeE­ [0]_A¾CO½A¼³ " xfId="296"/>
    <cellStyle name="ÅëÈ­ [0]_INQUIRY ¿µ¾÷ÃßÁø " xfId="297"/>
    <cellStyle name="AeE­ [0]_INQUIRY ¿μ¾÷AßAø " xfId="298"/>
    <cellStyle name="ÅëÈ­ [0]_º»¼± ±æ¾î±úºÎ ¼ö·® Áý°èÇ¥ " xfId="299"/>
    <cellStyle name="AeE­ [0]_º≫¼± ±æ¾i±uºI ¼o·R Ay°eC￥ " xfId="300"/>
    <cellStyle name="ÅëÈ­ [0]_ºÙÀÓ2-1 " xfId="301"/>
    <cellStyle name="AeE­ [0]_PERSONAL" xfId="302"/>
    <cellStyle name="Aee­ _견적 방문 제출시-SAMPLE" xfId="303"/>
    <cellStyle name="AeE­_(type)AN°y" xfId="304"/>
    <cellStyle name="ÅëÈ­_»óºÎ¼ö·®Áý°è " xfId="305"/>
    <cellStyle name="AeE­_¼oAI¼º " xfId="306"/>
    <cellStyle name="ÅëÈ­_¾÷Á¾º° " xfId="307"/>
    <cellStyle name="AeE­_¾c½A " xfId="308"/>
    <cellStyle name="ÅëÈ­_¹æÀ½º® " xfId="309"/>
    <cellStyle name="AeE­_4PART " xfId="310"/>
    <cellStyle name="ÅëÈ­_Á¦Á¶1ºÎ1°ú ÇöÈ² " xfId="311"/>
    <cellStyle name="AeE­_A¾CO½A¼³ " xfId="312"/>
    <cellStyle name="ÅëÈ­_INQUIRY ¿µ¾÷ÃßÁø " xfId="313"/>
    <cellStyle name="AeE­_INQUIRY ¿μ¾÷AßAø " xfId="314"/>
    <cellStyle name="ÅëÈ­_º»¼± ±æ¾î±úºÎ ¼ö·® Áý°èÇ¥ " xfId="315"/>
    <cellStyle name="AeE­_º≫¼± ±æ¾i±uºI ¼o·R Ay°eC￥ " xfId="316"/>
    <cellStyle name="ÅëÈ­_ºÙÀÓ2-1 " xfId="317"/>
    <cellStyle name="AeE­_PERSONAL" xfId="318"/>
    <cellStyle name="AeE¡© [0]_¨úc¨öA " xfId="319"/>
    <cellStyle name="AeE¡©_¨úc¨öA " xfId="320"/>
    <cellStyle name="Aee¡ⓒ " xfId="321"/>
    <cellStyle name="Aee¡ⓒ  2" xfId="322"/>
    <cellStyle name="Aee¡ⓒ  3" xfId="323"/>
    <cellStyle name="Aee¡ⓒ  4" xfId="324"/>
    <cellStyle name="Aee¡ⓒ  5" xfId="325"/>
    <cellStyle name="AeE¡ⓒ [0]_¡Æu￠￢RC¡¿￠￢n_¨u¡AA¨u¨￢¡Æ " xfId="326"/>
    <cellStyle name="Aee¡ⓒ _5공구 내역서" xfId="327"/>
    <cellStyle name="AeE¡ⓒ_¡Æu￠￢RC¡¿￠￢n_¨u¡AA¨u¨￢¡Æ " xfId="328"/>
    <cellStyle name="AeE￠R¨I [0]_¡§uc¡§oA " xfId="329"/>
    <cellStyle name="AeE￠R¨I_¡§uc¡§oA " xfId="330"/>
    <cellStyle name="ÆU¼¾ÆR" xfId="331"/>
    <cellStyle name="ÆU¼¾ÆR 2" xfId="332"/>
    <cellStyle name="ÆU¼¾ÆR 2 2" xfId="333"/>
    <cellStyle name="ÆU¼¾ÆR 2 2 2" xfId="334"/>
    <cellStyle name="ÆU¼¾ÆR 2 3" xfId="335"/>
    <cellStyle name="ÆU¼¾ÆR 3" xfId="336"/>
    <cellStyle name="ÆU¼¾ÆR 3 2" xfId="337"/>
    <cellStyle name="ÆU¼¾ÆR 4" xfId="338"/>
    <cellStyle name="ÆU¼¾ÆR 4 2" xfId="339"/>
    <cellStyle name="ÆU¼¾ÆR 5" xfId="340"/>
    <cellStyle name="ALIGNMENT" xfId="341"/>
    <cellStyle name="Aþ" xfId="342"/>
    <cellStyle name="Aþ 2" xfId="343"/>
    <cellStyle name="Aþ 3" xfId="344"/>
    <cellStyle name="Aþ 4" xfId="345"/>
    <cellStyle name="Aþ 5" xfId="346"/>
    <cellStyle name="Aþ_내역서" xfId="347"/>
    <cellStyle name="Aþ¸¶ [" xfId="348"/>
    <cellStyle name="Aþ¸¶ [ 2" xfId="349"/>
    <cellStyle name="Aþ¸¶ [ 3" xfId="350"/>
    <cellStyle name="Aþ¸¶ [ 4" xfId="351"/>
    <cellStyle name="Aþ¸¶ [ 5" xfId="352"/>
    <cellStyle name="Aþ¸¶ [_내역서" xfId="353"/>
    <cellStyle name="AÞ¸¶ [0]_(type)AN°y" xfId="354"/>
    <cellStyle name="ÄÞ¸¶ [0]_»óºÎ¼ö·®Áý°è " xfId="355"/>
    <cellStyle name="AÞ¸¶ [0]_°ßAu≫eAa" xfId="356"/>
    <cellStyle name="ÄÞ¸¶ [0]_°ü¸®BS('98) " xfId="357"/>
    <cellStyle name="AÞ¸¶ [0]_¼oAI¼º " xfId="358"/>
    <cellStyle name="ÄÞ¸¶ [0]_¾÷Á¾º° " xfId="359"/>
    <cellStyle name="AÞ¸¶ [0]_¾c½A " xfId="360"/>
    <cellStyle name="ÄÞ¸¶ [0]_¹æÀ½º® " xfId="361"/>
    <cellStyle name="AÞ¸¶ [0]_4PART " xfId="362"/>
    <cellStyle name="ÄÞ¸¶ [0]_Á¦Á¶1ºÎ1°ú ÇöÈ² " xfId="363"/>
    <cellStyle name="AÞ¸¶ [0]_A¾CO½A¼³ " xfId="364"/>
    <cellStyle name="ÄÞ¸¶ [0]_INQUIRY ¿µ¾÷ÃßÁø " xfId="365"/>
    <cellStyle name="AÞ¸¶ [0]_INQUIRY ¿μ¾÷AßAø " xfId="366"/>
    <cellStyle name="ÄÞ¸¶ [0]_º»¼± ±æ¾î±úºÎ ¼ö·® Áý°èÇ¥ " xfId="367"/>
    <cellStyle name="AÞ¸¶ [0]_º≫¼± ±æ¾i±uºI ¼o·R Ay°eC￥ " xfId="368"/>
    <cellStyle name="ÄÞ¸¶ [0]_ºÙÀÓ2-1 " xfId="369"/>
    <cellStyle name="AÞ¸¶ [2]" xfId="370"/>
    <cellStyle name="AÞ¸¶_(type)AN°y" xfId="371"/>
    <cellStyle name="ÄÞ¸¶_»óºÎ¼ö·®Áý°è " xfId="372"/>
    <cellStyle name="AÞ¸¶_°ßAu¿ø°¡C￥" xfId="373"/>
    <cellStyle name="ÄÞ¸¶_°ü¸®Ç×¸ñ_¾÷Á¾º° " xfId="374"/>
    <cellStyle name="AÞ¸¶_¼oAI¼º " xfId="375"/>
    <cellStyle name="ÄÞ¸¶_¾÷Á¾º° " xfId="376"/>
    <cellStyle name="AÞ¸¶_¾c½A " xfId="377"/>
    <cellStyle name="ÄÞ¸¶_¹æÀ½º® " xfId="378"/>
    <cellStyle name="AÞ¸¶_95³aAN°y¼o·R " xfId="379"/>
    <cellStyle name="ÄÞ¸¶_Á¦Á¶1ºÎ1°ú ÇöÈ² " xfId="380"/>
    <cellStyle name="AÞ¸¶_A¾CO½A¼³ " xfId="381"/>
    <cellStyle name="ÄÞ¸¶_INQUIRY ¿µ¾÷ÃßÁø " xfId="382"/>
    <cellStyle name="AÞ¸¶_INQUIRY ¿μ¾÷AßAø " xfId="383"/>
    <cellStyle name="ÄÞ¸¶_º»¼± ±æ¾î±úºÎ ¼ö·® Áý°èÇ¥ " xfId="384"/>
    <cellStyle name="AÞ¸¶_º≫¼± ±æ¾i±uºI ¼o·R Ay°eC￥ " xfId="385"/>
    <cellStyle name="ÄÞ¸¶_ºÙÀÓ2-1 " xfId="386"/>
    <cellStyle name="AU¸R¼o" xfId="387"/>
    <cellStyle name="AU¸R¼o0" xfId="388"/>
    <cellStyle name="AU¸R¼o0 2" xfId="389"/>
    <cellStyle name="AU¸R¼o0 2 2" xfId="390"/>
    <cellStyle name="AU¸R¼o0 2 2 2" xfId="391"/>
    <cellStyle name="AU¸R¼o0 2 3" xfId="392"/>
    <cellStyle name="AU¸R¼o0 3" xfId="393"/>
    <cellStyle name="AU¸R¼o0 3 2" xfId="394"/>
    <cellStyle name="AU¸R¼o0 4" xfId="395"/>
    <cellStyle name="AU¸R¼o0 4 2" xfId="396"/>
    <cellStyle name="AU¸R¼o0 5" xfId="397"/>
    <cellStyle name="_x0001_b" xfId="398"/>
    <cellStyle name="C¡" xfId="399"/>
    <cellStyle name="C¡ 2" xfId="400"/>
    <cellStyle name="C¡ 3" xfId="401"/>
    <cellStyle name="C¡ 4" xfId="402"/>
    <cellStyle name="C¡ 5" xfId="403"/>
    <cellStyle name="C¡_내역서" xfId="404"/>
    <cellStyle name="C¡ÍA¨ª_  FAB AIA¢´  " xfId="405"/>
    <cellStyle name="C¡IA¨ª_¡Æ¡IA¡E¨￢n_¡Æ¡IA¡E¨￢n " xfId="406"/>
    <cellStyle name="C¡ÍA¨ª_¡Æ©øAI OXIDE " xfId="407"/>
    <cellStyle name="C¡IA¨ª_¡Æu￠￢RBS('98) " xfId="408"/>
    <cellStyle name="C¡ÍA¨ª_¡íoE©÷¡¾a¡¤IAo " xfId="409"/>
    <cellStyle name="C¡IA¨ª_¡ioEⓒ÷¡¾a¡¤IAo " xfId="410"/>
    <cellStyle name="C¡ÍA¨ª_03 " xfId="411"/>
    <cellStyle name="C¡IA¨ª_12￠?u " xfId="412"/>
    <cellStyle name="C¡ÍA¨ª_12AO " xfId="413"/>
    <cellStyle name="C¡IA¨ª_Ac¡Æi¡Æu￠￢R " xfId="414"/>
    <cellStyle name="C¡ÍA¨ª_C¡ÍAo " xfId="415"/>
    <cellStyle name="C¡IA¨ª_CD-ROM " xfId="416"/>
    <cellStyle name="C¡ÍA¨ª_Sheet1_4PART " xfId="417"/>
    <cellStyle name="C￠RIA¡§¨￡_  FAB AIA¡E￠￥  " xfId="418"/>
    <cellStyle name="C￥" xfId="419"/>
    <cellStyle name="C￥ 2" xfId="420"/>
    <cellStyle name="C￥ 3" xfId="421"/>
    <cellStyle name="C￥ 4" xfId="422"/>
    <cellStyle name="C￥ 5" xfId="423"/>
    <cellStyle name="C￥_내역서" xfId="424"/>
    <cellStyle name="C￥AØ_  FAB AIA¤  " xfId="425"/>
    <cellStyle name="Ç¥ÁØ_¿µ¾÷ÇöÈ² " xfId="426"/>
    <cellStyle name="C￥AØ_¿ø°¡ºÐ¼R" xfId="427"/>
    <cellStyle name="Ç¥ÁØ_»ç¾÷ºÎº° ÃÑ°è " xfId="428"/>
    <cellStyle name="C￥AØ_≫c¾÷ºIº° AN°e " xfId="429"/>
    <cellStyle name="Ç¥ÁØ_°£Á¢ºñ_°£Á¢ºñ " xfId="430"/>
    <cellStyle name="C￥AØ_°³¹ßAIA¤  (2)_°³¹ßAIA¤ " xfId="431"/>
    <cellStyle name="Ç¥ÁØ_°³¹ßÀÏÁ¤  (2)_°³¹ßÀÏÁ¤ " xfId="432"/>
    <cellStyle name="C￥AØ_°³¹ßAIA¤  (2)_°³¹ßAIA¤  2" xfId="433"/>
    <cellStyle name="Ç¥ÁØ_°³¹ßÀÏÁ¤  (2)_°³¹ßÀÏÁ¤  2" xfId="434"/>
    <cellStyle name="C￥AØ_°³¹ßAIA¤  (2)_°³¹ßAIA¤  3" xfId="435"/>
    <cellStyle name="Ç¥ÁØ_°³¹ßÀÏÁ¤  (2)_°³¹ßÀÏÁ¤  3" xfId="436"/>
    <cellStyle name="C￥AØ_°³¹ßAIA¤  (2)_°³¹ßAIA¤  4" xfId="437"/>
    <cellStyle name="Ç¥ÁØ_°³¹ßÀÏÁ¤  (2)_°³¹ßÀÏÁ¤  4" xfId="438"/>
    <cellStyle name="C￥AØ_°³AI OXIDE " xfId="439"/>
    <cellStyle name="Ç¥ÁØ_°ü¸®BS('98) " xfId="440"/>
    <cellStyle name="C￥AØ_03 " xfId="441"/>
    <cellStyle name="Ç¥ÁØ_0N-HANDLING " xfId="442"/>
    <cellStyle name="C￥AØ_¾c½A " xfId="443"/>
    <cellStyle name="Ç¥ÁØ_¹æÀ½º® " xfId="444"/>
    <cellStyle name="C￥AØ_53AO " xfId="445"/>
    <cellStyle name="Ç¥ÁØ_Àç°í°ü¸® " xfId="446"/>
    <cellStyle name="C￥AØ_AI¿øCoE² " xfId="447"/>
    <cellStyle name="Ç¥ÁØ_Àü·Â¼ÕÀÍºÐ¼®" xfId="448"/>
    <cellStyle name="C￥AØ_Au·A¼OAIºÐ¼R" xfId="449"/>
    <cellStyle name="Ç¥ÁØ_Áý°èÇ¥(2¿ù) " xfId="450"/>
    <cellStyle name="C￥AØ_C￥Ao " xfId="451"/>
    <cellStyle name="Ç¥ÁØ_CD-ROM " xfId="452"/>
    <cellStyle name="C￥AØ_laroux_°³¹ßAIA¤  (2)_°³¹ßAIA¤ " xfId="453"/>
    <cellStyle name="Ç¥ÁØ_laroux_°³¹ßÀÏÁ¤  (2)_°³¹ßÀÏÁ¤ " xfId="454"/>
    <cellStyle name="C￥AØ_laroux_°³¹ßAIA¤  (2)_°³¹ßAIA¤  2" xfId="455"/>
    <cellStyle name="Ç¥ÁØ_laroux_°³¹ßÀÏÁ¤  (2)_°³¹ßÀÏÁ¤  2" xfId="456"/>
    <cellStyle name="C￥AØ_laroux_°³¹ßAIA¤  (2)_°³¹ßAIA¤  2 2" xfId="457"/>
    <cellStyle name="Ç¥ÁØ_laroux_°³¹ßÀÏÁ¤  (2)_°³¹ßÀÏÁ¤  2 2" xfId="458"/>
    <cellStyle name="C￥AØ_laroux_°³¹ßAIA¤  (2)_°³¹ßAIA¤  3" xfId="459"/>
    <cellStyle name="Ç¥ÁØ_laroux_°³¹ßÀÏÁ¤  (2)_°³¹ßÀÏÁ¤  3" xfId="460"/>
    <cellStyle name="C￥AØ_laroux_°³¹ßAIA¤  (2)_°³¹ßAIA¤  3 2" xfId="461"/>
    <cellStyle name="Ç¥ÁØ_laroux_°³¹ßÀÏÁ¤  (2)_°³¹ßÀÏÁ¤  3 2" xfId="462"/>
    <cellStyle name="C￥AØ_laroux_°³¹ßAIA¤  (2)_°³¹ßAIA¤  4" xfId="463"/>
    <cellStyle name="Ç¥ÁØ_laroux_°³¹ßÀÏÁ¤  (2)_°³¹ßÀÏÁ¤  4" xfId="464"/>
    <cellStyle name="C￥AØ_laroux_°³¹ßAIA¤  (2)_°³¹ßAIA¤  4 2" xfId="465"/>
    <cellStyle name="Ç¥ÁØ_laroux_°³¹ßÀÏÁ¤  (2)_°³¹ßÀÏÁ¤  4 2" xfId="466"/>
    <cellStyle name="C￥AØ_laroux_°³¹ßAIA¤  (2)_°³¹ßAIA¤  5" xfId="467"/>
    <cellStyle name="Ç¥ÁØ_laroux_°³¹ßÀÏÁ¤  (2)_°³¹ßÀÏÁ¤  5" xfId="468"/>
    <cellStyle name="C￥AØ_laroux_1_°³¹ßAIA¤ " xfId="469"/>
    <cellStyle name="Ç¥ÁØ_laroux_1_°³¹ßÀÏÁ¤ " xfId="470"/>
    <cellStyle name="C￥AØ_laroux_2_°³¹ßAIA¤ " xfId="471"/>
    <cellStyle name="Ç¥ÁØ_laroux_2_°³¹ßÀÏÁ¤ " xfId="472"/>
    <cellStyle name="C￥AØ_M105CDT " xfId="473"/>
    <cellStyle name="Calc Currency (0)" xfId="474"/>
    <cellStyle name="category" xfId="475"/>
    <cellStyle name="CIAIÆU¸μAⓒ" xfId="476"/>
    <cellStyle name="Cmma_을지 (2)_갑지 (2)_집계표 (2)_집계표 (3)_견적서 (2)" xfId="477"/>
    <cellStyle name="CO≫e" xfId="478"/>
    <cellStyle name="ⓒoe" xfId="479"/>
    <cellStyle name="ⓒoe 2" xfId="480"/>
    <cellStyle name="ⓒoe 3" xfId="481"/>
    <cellStyle name="ⓒoe 4" xfId="482"/>
    <cellStyle name="ⓒoe 5" xfId="483"/>
    <cellStyle name="ⓒoe_내역서" xfId="484"/>
    <cellStyle name="Comma" xfId="485"/>
    <cellStyle name="Comma [0]" xfId="486"/>
    <cellStyle name="Comma [0] 2" xfId="487"/>
    <cellStyle name="Comma [0]_ SG&amp;A Bridge " xfId="488"/>
    <cellStyle name="comma zerodec" xfId="489"/>
    <cellStyle name="Comma_ SG&amp;A Bridge " xfId="490"/>
    <cellStyle name="Comma0" xfId="491"/>
    <cellStyle name="Copied" xfId="492"/>
    <cellStyle name="Curren?_x0012_퐀_x0017_?" xfId="493"/>
    <cellStyle name="Currency" xfId="494"/>
    <cellStyle name="Currency [0]" xfId="495"/>
    <cellStyle name="Currency [0] 2" xfId="496"/>
    <cellStyle name="Currency [0]_ SG&amp;A Bridge " xfId="497"/>
    <cellStyle name="Currency_ SG&amp;A Bridge " xfId="498"/>
    <cellStyle name="Currency0" xfId="499"/>
    <cellStyle name="Currency1" xfId="500"/>
    <cellStyle name="Currency1 2" xfId="501"/>
    <cellStyle name="Date" xfId="502"/>
    <cellStyle name="Dezimal [0]_laroux" xfId="503"/>
    <cellStyle name="Dezimal_laroux" xfId="504"/>
    <cellStyle name="Dollar (zero dec)" xfId="505"/>
    <cellStyle name="EA" xfId="506"/>
    <cellStyle name="E­Æo±aE￡" xfId="507"/>
    <cellStyle name="E­Æo±aE￡ 2" xfId="508"/>
    <cellStyle name="E­Æo±aE￡ 2 2" xfId="509"/>
    <cellStyle name="E­Æo±aE￡ 2 2 2" xfId="510"/>
    <cellStyle name="E­Æo±aE￡ 2 3" xfId="511"/>
    <cellStyle name="E­Æo±aE￡ 3" xfId="512"/>
    <cellStyle name="E­Æo±aE￡ 3 2" xfId="513"/>
    <cellStyle name="E­Æo±aE￡ 4" xfId="514"/>
    <cellStyle name="E­Æo±aE￡ 4 2" xfId="515"/>
    <cellStyle name="E­Æo±aE￡ 5" xfId="516"/>
    <cellStyle name="E­Æo±aE￡0" xfId="517"/>
    <cellStyle name="E­Æo±aE￡0 2" xfId="518"/>
    <cellStyle name="E­Æo±aE￡0 2 2" xfId="519"/>
    <cellStyle name="E­Æo±aE￡0 2 2 2" xfId="520"/>
    <cellStyle name="E­Æo±aE￡0 2 3" xfId="521"/>
    <cellStyle name="E­Æo±aE￡0 3" xfId="522"/>
    <cellStyle name="E­Æo±aE￡0 3 2" xfId="523"/>
    <cellStyle name="E­Æo±aE￡0 4" xfId="524"/>
    <cellStyle name="E­Æo±aE￡0 4 2" xfId="525"/>
    <cellStyle name="E­Æo±aE￡0 5" xfId="526"/>
    <cellStyle name="Entered" xfId="527"/>
    <cellStyle name="Euro" xfId="528"/>
    <cellStyle name="F2" xfId="529"/>
    <cellStyle name="F3" xfId="530"/>
    <cellStyle name="F4" xfId="531"/>
    <cellStyle name="F5" xfId="532"/>
    <cellStyle name="F6" xfId="533"/>
    <cellStyle name="F7" xfId="534"/>
    <cellStyle name="F8" xfId="535"/>
    <cellStyle name="Fixed" xfId="536"/>
    <cellStyle name="Followed Hyperlink" xfId="537"/>
    <cellStyle name="Grey" xfId="538"/>
    <cellStyle name="HEADER" xfId="539"/>
    <cellStyle name="Header1" xfId="540"/>
    <cellStyle name="Header2" xfId="541"/>
    <cellStyle name="Heading 1" xfId="542"/>
    <cellStyle name="Heading 2" xfId="543"/>
    <cellStyle name="Heading1" xfId="544"/>
    <cellStyle name="Heading2" xfId="545"/>
    <cellStyle name="Helv8_PFD4.XLS" xfId="546"/>
    <cellStyle name="Hyperlink" xfId="547"/>
    <cellStyle name="iles|_x0005_h" xfId="548"/>
    <cellStyle name="Input [yellow]" xfId="549"/>
    <cellStyle name="L`" xfId="550"/>
    <cellStyle name="les" xfId="551"/>
    <cellStyle name="Midtitle" xfId="552"/>
    <cellStyle name="Miglia - Stile1" xfId="553"/>
    <cellStyle name="Miglia - Stile2" xfId="554"/>
    <cellStyle name="Miglia - Stile3" xfId="555"/>
    <cellStyle name="Miglia - Stile4" xfId="556"/>
    <cellStyle name="Miglia - Stile5" xfId="557"/>
    <cellStyle name="Milliers [0]_Arabian Spec" xfId="558"/>
    <cellStyle name="Milliers_Arabian Spec" xfId="559"/>
    <cellStyle name="Model" xfId="560"/>
    <cellStyle name="Mon?aire [0]_Arabian Spec" xfId="561"/>
    <cellStyle name="Mon?aire_Arabian Spec" xfId="562"/>
    <cellStyle name="no dec" xfId="563"/>
    <cellStyle name="Normal - Stile6" xfId="564"/>
    <cellStyle name="Normal - Stile7" xfId="565"/>
    <cellStyle name="Normal - Stile8" xfId="566"/>
    <cellStyle name="Normal - Style1" xfId="567"/>
    <cellStyle name="Normal - Style1 2" xfId="568"/>
    <cellStyle name="Normal - Style2" xfId="569"/>
    <cellStyle name="Normal - Style3" xfId="570"/>
    <cellStyle name="Normal - Style4" xfId="571"/>
    <cellStyle name="Normal - Style5" xfId="572"/>
    <cellStyle name="Normal - Style6" xfId="573"/>
    <cellStyle name="Normal - Style7" xfId="574"/>
    <cellStyle name="Normal - Style8" xfId="575"/>
    <cellStyle name="Normal - 유형1" xfId="576"/>
    <cellStyle name="Normal_ SG&amp;A Bridge " xfId="577"/>
    <cellStyle name="Normal忈OTD thru NOR " xfId="578"/>
    <cellStyle name="Percent" xfId="579"/>
    <cellStyle name="Percent [2]" xfId="580"/>
    <cellStyle name="Percent_(관리동)간선" xfId="581"/>
    <cellStyle name="PRICE2" xfId="582"/>
    <cellStyle name="R?" xfId="583"/>
    <cellStyle name="RevList" xfId="584"/>
    <cellStyle name="RevList 2" xfId="585"/>
    <cellStyle name="sche|_x0005_" xfId="586"/>
    <cellStyle name="STANDARD" xfId="587"/>
    <cellStyle name="STD" xfId="588"/>
    <cellStyle name="Sub" xfId="589"/>
    <cellStyle name="subhead" xfId="590"/>
    <cellStyle name="Subtotal" xfId="591"/>
    <cellStyle name="testtitle" xfId="592"/>
    <cellStyle name="þ_x001d_ð'&amp;Oy?Hy9_x0008__x000f__x0007_æ_x0007__x0007__x0001__x0001_" xfId="593"/>
    <cellStyle name="þ_x001d_ð'&amp;Oy?Hy9_x0008__x000f__x0007_æ_x0007__x0007__x0001__x0001_ 2" xfId="594"/>
    <cellStyle name="þ_x001d_ð'&amp;Oy?Hy9_x0008__x000f__x0007_æ_x0007__x0007__x0001__x0001_ 2 2" xfId="595"/>
    <cellStyle name="þ_x001d_ð'&amp;Oy?Hy9_x0008__x000f__x0007_æ_x0007__x0007__x0001__x0001_ 2 2 2" xfId="596"/>
    <cellStyle name="þ_x001d_ð'&amp;Oy?Hy9_x0008__x000f__x0007_æ_x0007__x0007__x0001__x0001_ 2 3" xfId="597"/>
    <cellStyle name="þ_x001d_ð'&amp;Oy?Hy9_x0008__x000f__x0007_æ_x0007__x0007__x0001__x0001_ 3" xfId="598"/>
    <cellStyle name="þ_x001d_ð'&amp;Oy?Hy9_x0008__x000f__x0007_æ_x0007__x0007__x0001__x0001_ 3 2" xfId="599"/>
    <cellStyle name="þ_x001d_ð'&amp;Oy?Hy9_x0008__x000f__x0007_æ_x0007__x0007__x0001__x0001_ 4" xfId="600"/>
    <cellStyle name="þ_x001d_ð'&amp;Oy?Hy9_x0008__x000f__x0007_æ_x0007__x0007__x0001__x0001_ 4 2" xfId="601"/>
    <cellStyle name="þ_x001d_ð'&amp;Oy?Hy9_x0008__x000f__x0007_æ_x0007__x0007__x0001__x0001_ 5" xfId="602"/>
    <cellStyle name="Title" xfId="603"/>
    <cellStyle name="title [1]" xfId="604"/>
    <cellStyle name="title [2]" xfId="605"/>
    <cellStyle name="Title_용비교~행당여중간(신호등)" xfId="606"/>
    <cellStyle name="Title2" xfId="607"/>
    <cellStyle name="Total" xfId="608"/>
    <cellStyle name="UM" xfId="609"/>
    <cellStyle name="W?rung [0]_laroux" xfId="610"/>
    <cellStyle name="W?rung_laroux" xfId="611"/>
    <cellStyle name="XLS'|_x0005_t" xfId="612"/>
    <cellStyle name="μU¿¡ ¿A´A CIAIÆU¸μAⓒ" xfId="613"/>
    <cellStyle name="ハイパーリンク" xfId="614"/>
    <cellStyle name="ଃਁȋ⤂Ā飰ˠ" xfId="615"/>
    <cellStyle name="|?ドE" xfId="616"/>
    <cellStyle name="강조색1 2" xfId="617"/>
    <cellStyle name="강조색2 2" xfId="618"/>
    <cellStyle name="강조색3 2" xfId="619"/>
    <cellStyle name="강조색4 2" xfId="620"/>
    <cellStyle name="강조색5 2" xfId="621"/>
    <cellStyle name="강조색6 2" xfId="622"/>
    <cellStyle name="경고문 2" xfId="623"/>
    <cellStyle name="계산 2" xfId="624"/>
    <cellStyle name="고정소숫점" xfId="625"/>
    <cellStyle name="고정소숫점 2" xfId="626"/>
    <cellStyle name="고정출력1" xfId="627"/>
    <cellStyle name="고정출력1 2" xfId="628"/>
    <cellStyle name="고정출력2" xfId="629"/>
    <cellStyle name="고정출력2 2" xfId="630"/>
    <cellStyle name="기계" xfId="631"/>
    <cellStyle name="끼_x0001_?" xfId="632"/>
    <cellStyle name="나쁨 2" xfId="633"/>
    <cellStyle name="날짜" xfId="634"/>
    <cellStyle name="날짜 2" xfId="635"/>
    <cellStyle name="내역서" xfId="636"/>
    <cellStyle name="내역서 2" xfId="637"/>
    <cellStyle name="달러" xfId="638"/>
    <cellStyle name="달러 2" xfId="639"/>
    <cellStyle name="뒤에 오는 하이퍼링크" xfId="640"/>
    <cellStyle name="똿뗦먛귟 [0.00]_laroux" xfId="641"/>
    <cellStyle name="똿뗦먛귟_laroux" xfId="642"/>
    <cellStyle name="메모 2" xfId="643"/>
    <cellStyle name="믅됞 [0.00]_laroux" xfId="644"/>
    <cellStyle name="믅됞_laroux" xfId="645"/>
    <cellStyle name="백" xfId="646"/>
    <cellStyle name="백_00년상반기현황분석(000512)-A.xls Chart 156" xfId="647"/>
    <cellStyle name="백_00년상반기현황분석(000512)-A.xls Chart 156_Book1" xfId="648"/>
    <cellStyle name="백_00년상반기현황분석(000512)-A.xls Chart 156_Book1_다대포 해수욕장-내역서" xfId="649"/>
    <cellStyle name="백_00년상반기현황분석(000512)-A.xls Chart 156_Book1_조형물 내역서(원본)" xfId="650"/>
    <cellStyle name="백_00년상반기현황분석(000512)-A.xls Chart 156_다대포 해수욕장-내역서" xfId="651"/>
    <cellStyle name="백_00년상반기현황분석(000512)-A.xls Chart 156_사장님IQS개선회의(조립생기팀0816)" xfId="652"/>
    <cellStyle name="백_00년상반기현황분석(000512)-A.xls Chart 156_사장님IQS개선회의(조립생기팀0816)_Book1" xfId="653"/>
    <cellStyle name="백_00년상반기현황분석(000512)-A.xls Chart 156_사장님IQS개선회의(조립생기팀0816)_Book1_다대포 해수욕장-내역서" xfId="654"/>
    <cellStyle name="백_00년상반기현황분석(000512)-A.xls Chart 156_사장님IQS개선회의(조립생기팀0816)_Book1_조형물 내역서(원본)" xfId="655"/>
    <cellStyle name="백_00년상반기현황분석(000512)-A.xls Chart 156_사장님IQS개선회의(조립생기팀0816)_다대포 해수욕장-내역서" xfId="656"/>
    <cellStyle name="백_00년상반기현황분석(000512)-A.xls Chart 156_사장님IQS개선회의(조립생기팀0816)_인상시부담액(임,단협(1).04.26수정)" xfId="657"/>
    <cellStyle name="백_00년상반기현황분석(000512)-A.xls Chart 156_사장님IQS개선회의(조립생기팀0816)_인상시부담액(임,단협(1).04.26수정)_다대포 해수욕장-내역서" xfId="658"/>
    <cellStyle name="백_00년상반기현황분석(000512)-A.xls Chart 156_사장님IQS개선회의(조립생기팀0816)_인상시부담액(임,단협(1).04.26수정)_조형물 내역서(원본)" xfId="659"/>
    <cellStyle name="백_00년상반기현황분석(000512)-A.xls Chart 156_사장님IQS개선회의(조립생기팀0816)_조형물 내역서(원본)" xfId="660"/>
    <cellStyle name="백_00년상반기현황분석(000512)-A.xls Chart 156_인상시부담액(임,단협(1).04.26수정)" xfId="661"/>
    <cellStyle name="백_00년상반기현황분석(000512)-A.xls Chart 156_인상시부담액(임,단협(1).04.26수정)_다대포 해수욕장-내역서" xfId="662"/>
    <cellStyle name="백_00년상반기현황분석(000512)-A.xls Chart 156_인상시부담액(임,단협(1).04.26수정)_조형물 내역서(원본)" xfId="663"/>
    <cellStyle name="백_00년상반기현황분석(000512)-A.xls Chart 156_정이사님보고0907" xfId="664"/>
    <cellStyle name="백_00년상반기현황분석(000512)-A.xls Chart 156_정이사님보고0907_Book1" xfId="665"/>
    <cellStyle name="백_00년상반기현황분석(000512)-A.xls Chart 156_정이사님보고0907_Book1_다대포 해수욕장-내역서" xfId="666"/>
    <cellStyle name="백_00년상반기현황분석(000512)-A.xls Chart 156_정이사님보고0907_Book1_조형물 내역서(원본)" xfId="667"/>
    <cellStyle name="백_00년상반기현황분석(000512)-A.xls Chart 156_정이사님보고0907_다대포 해수욕장-내역서" xfId="668"/>
    <cellStyle name="백_00년상반기현황분석(000512)-A.xls Chart 156_정이사님보고0907_인상시부담액(임,단협(1).04.26수정)" xfId="669"/>
    <cellStyle name="백_00년상반기현황분석(000512)-A.xls Chart 156_정이사님보고0907_인상시부담액(임,단협(1).04.26수정)_다대포 해수욕장-내역서" xfId="670"/>
    <cellStyle name="백_00년상반기현황분석(000512)-A.xls Chart 156_정이사님보고0907_인상시부담액(임,단협(1).04.26수정)_조형물 내역서(원본)" xfId="671"/>
    <cellStyle name="백_00년상반기현황분석(000512)-A.xls Chart 156_정이사님보고0907_조형물 내역서(원본)" xfId="672"/>
    <cellStyle name="백_00년상반기현황분석(000512)-A.xls Chart 156_조형물 내역서(원본)" xfId="673"/>
    <cellStyle name="백_00년상반기현황분석(000512)-A.xls Chart 157" xfId="674"/>
    <cellStyle name="백_00년상반기현황분석(000512)-A.xls Chart 157_Book1" xfId="675"/>
    <cellStyle name="백_00년상반기현황분석(000512)-A.xls Chart 157_Book1_다대포 해수욕장-내역서" xfId="676"/>
    <cellStyle name="백_00년상반기현황분석(000512)-A.xls Chart 157_Book1_조형물 내역서(원본)" xfId="677"/>
    <cellStyle name="백_00년상반기현황분석(000512)-A.xls Chart 157_다대포 해수욕장-내역서" xfId="678"/>
    <cellStyle name="백_00년상반기현황분석(000512)-A.xls Chart 157_사장님IQS개선회의(조립생기팀0816)" xfId="679"/>
    <cellStyle name="백_00년상반기현황분석(000512)-A.xls Chart 157_사장님IQS개선회의(조립생기팀0816)_Book1" xfId="680"/>
    <cellStyle name="백_00년상반기현황분석(000512)-A.xls Chart 157_사장님IQS개선회의(조립생기팀0816)_Book1_다대포 해수욕장-내역서" xfId="681"/>
    <cellStyle name="백_00년상반기현황분석(000512)-A.xls Chart 157_사장님IQS개선회의(조립생기팀0816)_Book1_조형물 내역서(원본)" xfId="682"/>
    <cellStyle name="백_00년상반기현황분석(000512)-A.xls Chart 157_사장님IQS개선회의(조립생기팀0816)_다대포 해수욕장-내역서" xfId="683"/>
    <cellStyle name="백_00년상반기현황분석(000512)-A.xls Chart 157_사장님IQS개선회의(조립생기팀0816)_인상시부담액(임,단협(1).04.26수정)" xfId="684"/>
    <cellStyle name="백_00년상반기현황분석(000512)-A.xls Chart 157_사장님IQS개선회의(조립생기팀0816)_인상시부담액(임,단협(1).04.26수정)_다대포 해수욕장-내역서" xfId="685"/>
    <cellStyle name="백_00년상반기현황분석(000512)-A.xls Chart 157_사장님IQS개선회의(조립생기팀0816)_인상시부담액(임,단협(1).04.26수정)_조형물 내역서(원본)" xfId="686"/>
    <cellStyle name="백_00년상반기현황분석(000512)-A.xls Chart 157_사장님IQS개선회의(조립생기팀0816)_조형물 내역서(원본)" xfId="687"/>
    <cellStyle name="백_00년상반기현황분석(000512)-A.xls Chart 157_인상시부담액(임,단협(1).04.26수정)" xfId="688"/>
    <cellStyle name="백_00년상반기현황분석(000512)-A.xls Chart 157_인상시부담액(임,단협(1).04.26수정)_다대포 해수욕장-내역서" xfId="689"/>
    <cellStyle name="백_00년상반기현황분석(000512)-A.xls Chart 157_인상시부담액(임,단협(1).04.26수정)_조형물 내역서(원본)" xfId="690"/>
    <cellStyle name="백_00년상반기현황분석(000512)-A.xls Chart 157_정이사님보고0907" xfId="691"/>
    <cellStyle name="백_00년상반기현황분석(000512)-A.xls Chart 157_정이사님보고0907_Book1" xfId="692"/>
    <cellStyle name="백_00년상반기현황분석(000512)-A.xls Chart 157_정이사님보고0907_Book1_다대포 해수욕장-내역서" xfId="693"/>
    <cellStyle name="백_00년상반기현황분석(000512)-A.xls Chart 157_정이사님보고0907_Book1_조형물 내역서(원본)" xfId="694"/>
    <cellStyle name="백_00년상반기현황분석(000512)-A.xls Chart 157_정이사님보고0907_다대포 해수욕장-내역서" xfId="695"/>
    <cellStyle name="백_00년상반기현황분석(000512)-A.xls Chart 157_정이사님보고0907_인상시부담액(임,단협(1).04.26수정)" xfId="696"/>
    <cellStyle name="백_00년상반기현황분석(000512)-A.xls Chart 157_정이사님보고0907_인상시부담액(임,단협(1).04.26수정)_다대포 해수욕장-내역서" xfId="697"/>
    <cellStyle name="백_00년상반기현황분석(000512)-A.xls Chart 157_정이사님보고0907_인상시부담액(임,단협(1).04.26수정)_조형물 내역서(원본)" xfId="698"/>
    <cellStyle name="백_00년상반기현황분석(000512)-A.xls Chart 157_정이사님보고0907_조형물 내역서(원본)" xfId="699"/>
    <cellStyle name="백_00년상반기현황분석(000512)-A.xls Chart 157_조형물 내역서(원본)" xfId="700"/>
    <cellStyle name="백_00년상반기현황분석(000512)-A.xls Chart 158" xfId="701"/>
    <cellStyle name="백_00년상반기현황분석(000512)-A.xls Chart 158_Book1" xfId="702"/>
    <cellStyle name="백_00년상반기현황분석(000512)-A.xls Chart 158_Book1_다대포 해수욕장-내역서" xfId="703"/>
    <cellStyle name="백_00년상반기현황분석(000512)-A.xls Chart 158_Book1_조형물 내역서(원본)" xfId="704"/>
    <cellStyle name="백_00년상반기현황분석(000512)-A.xls Chart 158_다대포 해수욕장-내역서" xfId="705"/>
    <cellStyle name="백_00년상반기현황분석(000512)-A.xls Chart 158_사장님IQS개선회의(조립생기팀0816)" xfId="706"/>
    <cellStyle name="백_00년상반기현황분석(000512)-A.xls Chart 158_사장님IQS개선회의(조립생기팀0816)_Book1" xfId="707"/>
    <cellStyle name="백_00년상반기현황분석(000512)-A.xls Chart 158_사장님IQS개선회의(조립생기팀0816)_Book1_다대포 해수욕장-내역서" xfId="708"/>
    <cellStyle name="백_00년상반기현황분석(000512)-A.xls Chart 158_사장님IQS개선회의(조립생기팀0816)_Book1_조형물 내역서(원본)" xfId="709"/>
    <cellStyle name="백_00년상반기현황분석(000512)-A.xls Chart 158_사장님IQS개선회의(조립생기팀0816)_다대포 해수욕장-내역서" xfId="710"/>
    <cellStyle name="백_00년상반기현황분석(000512)-A.xls Chart 158_사장님IQS개선회의(조립생기팀0816)_인상시부담액(임,단협(1).04.26수정)" xfId="711"/>
    <cellStyle name="백_00년상반기현황분석(000512)-A.xls Chart 158_사장님IQS개선회의(조립생기팀0816)_인상시부담액(임,단협(1).04.26수정)_다대포 해수욕장-내역서" xfId="712"/>
    <cellStyle name="백_00년상반기현황분석(000512)-A.xls Chart 158_사장님IQS개선회의(조립생기팀0816)_인상시부담액(임,단협(1).04.26수정)_조형물 내역서(원본)" xfId="713"/>
    <cellStyle name="백_00년상반기현황분석(000512)-A.xls Chart 158_사장님IQS개선회의(조립생기팀0816)_조형물 내역서(원본)" xfId="714"/>
    <cellStyle name="백_00년상반기현황분석(000512)-A.xls Chart 158_인상시부담액(임,단협(1).04.26수정)" xfId="715"/>
    <cellStyle name="백_00년상반기현황분석(000512)-A.xls Chart 158_인상시부담액(임,단협(1).04.26수정)_다대포 해수욕장-내역서" xfId="716"/>
    <cellStyle name="백_00년상반기현황분석(000512)-A.xls Chart 158_인상시부담액(임,단협(1).04.26수정)_조형물 내역서(원본)" xfId="717"/>
    <cellStyle name="백_00년상반기현황분석(000512)-A.xls Chart 158_정이사님보고0907" xfId="718"/>
    <cellStyle name="백_00년상반기현황분석(000512)-A.xls Chart 158_정이사님보고0907_Book1" xfId="719"/>
    <cellStyle name="백_00년상반기현황분석(000512)-A.xls Chart 158_정이사님보고0907_Book1_다대포 해수욕장-내역서" xfId="720"/>
    <cellStyle name="백_00년상반기현황분석(000512)-A.xls Chart 158_정이사님보고0907_Book1_조형물 내역서(원본)" xfId="721"/>
    <cellStyle name="백_00년상반기현황분석(000512)-A.xls Chart 158_정이사님보고0907_다대포 해수욕장-내역서" xfId="722"/>
    <cellStyle name="백_00년상반기현황분석(000512)-A.xls Chart 158_정이사님보고0907_인상시부담액(임,단협(1).04.26수정)" xfId="723"/>
    <cellStyle name="백_00년상반기현황분석(000512)-A.xls Chart 158_정이사님보고0907_인상시부담액(임,단협(1).04.26수정)_다대포 해수욕장-내역서" xfId="724"/>
    <cellStyle name="백_00년상반기현황분석(000512)-A.xls Chart 158_정이사님보고0907_인상시부담액(임,단협(1).04.26수정)_조형물 내역서(원본)" xfId="725"/>
    <cellStyle name="백_00년상반기현황분석(000512)-A.xls Chart 158_정이사님보고0907_조형물 내역서(원본)" xfId="726"/>
    <cellStyle name="백_00년상반기현황분석(000512)-A.xls Chart 158_조형물 내역서(원본)" xfId="727"/>
    <cellStyle name="백_00년상반기현황분석(000512)-A.xls Chart 160" xfId="728"/>
    <cellStyle name="백_00년상반기현황분석(000512)-A.xls Chart 160_Book1" xfId="729"/>
    <cellStyle name="백_00년상반기현황분석(000512)-A.xls Chart 160_Book1_다대포 해수욕장-내역서" xfId="730"/>
    <cellStyle name="백_00년상반기현황분석(000512)-A.xls Chart 160_Book1_조형물 내역서(원본)" xfId="731"/>
    <cellStyle name="백_00년상반기현황분석(000512)-A.xls Chart 160_다대포 해수욕장-내역서" xfId="732"/>
    <cellStyle name="백_00년상반기현황분석(000512)-A.xls Chart 160_사장님IQS개선회의(조립생기팀0816)" xfId="733"/>
    <cellStyle name="백_00년상반기현황분석(000512)-A.xls Chart 160_사장님IQS개선회의(조립생기팀0816)_Book1" xfId="734"/>
    <cellStyle name="백_00년상반기현황분석(000512)-A.xls Chart 160_사장님IQS개선회의(조립생기팀0816)_Book1_다대포 해수욕장-내역서" xfId="735"/>
    <cellStyle name="백_00년상반기현황분석(000512)-A.xls Chart 160_사장님IQS개선회의(조립생기팀0816)_Book1_조형물 내역서(원본)" xfId="736"/>
    <cellStyle name="백_00년상반기현황분석(000512)-A.xls Chart 160_사장님IQS개선회의(조립생기팀0816)_다대포 해수욕장-내역서" xfId="737"/>
    <cellStyle name="백_00년상반기현황분석(000512)-A.xls Chart 160_사장님IQS개선회의(조립생기팀0816)_인상시부담액(임,단협(1).04.26수정)" xfId="738"/>
    <cellStyle name="백_00년상반기현황분석(000512)-A.xls Chart 160_사장님IQS개선회의(조립생기팀0816)_인상시부담액(임,단협(1).04.26수정)_다대포 해수욕장-내역서" xfId="739"/>
    <cellStyle name="백_00년상반기현황분석(000512)-A.xls Chart 160_사장님IQS개선회의(조립생기팀0816)_인상시부담액(임,단협(1).04.26수정)_조형물 내역서(원본)" xfId="740"/>
    <cellStyle name="백_00년상반기현황분석(000512)-A.xls Chart 160_사장님IQS개선회의(조립생기팀0816)_조형물 내역서(원본)" xfId="741"/>
    <cellStyle name="백_00년상반기현황분석(000512)-A.xls Chart 160_인상시부담액(임,단협(1).04.26수정)" xfId="742"/>
    <cellStyle name="백_00년상반기현황분석(000512)-A.xls Chart 160_인상시부담액(임,단협(1).04.26수정)_다대포 해수욕장-내역서" xfId="743"/>
    <cellStyle name="백_00년상반기현황분석(000512)-A.xls Chart 160_인상시부담액(임,단협(1).04.26수정)_조형물 내역서(원본)" xfId="744"/>
    <cellStyle name="백_00년상반기현황분석(000512)-A.xls Chart 160_정이사님보고0907" xfId="745"/>
    <cellStyle name="백_00년상반기현황분석(000512)-A.xls Chart 160_정이사님보고0907_Book1" xfId="746"/>
    <cellStyle name="백_00년상반기현황분석(000512)-A.xls Chart 160_정이사님보고0907_Book1_다대포 해수욕장-내역서" xfId="747"/>
    <cellStyle name="백_00년상반기현황분석(000512)-A.xls Chart 160_정이사님보고0907_Book1_조형물 내역서(원본)" xfId="748"/>
    <cellStyle name="백_00년상반기현황분석(000512)-A.xls Chart 160_정이사님보고0907_다대포 해수욕장-내역서" xfId="749"/>
    <cellStyle name="백_00년상반기현황분석(000512)-A.xls Chart 160_정이사님보고0907_인상시부담액(임,단협(1).04.26수정)" xfId="750"/>
    <cellStyle name="백_00년상반기현황분석(000512)-A.xls Chart 160_정이사님보고0907_인상시부담액(임,단협(1).04.26수정)_다대포 해수욕장-내역서" xfId="751"/>
    <cellStyle name="백_00년상반기현황분석(000512)-A.xls Chart 160_정이사님보고0907_인상시부담액(임,단협(1).04.26수정)_조형물 내역서(원본)" xfId="752"/>
    <cellStyle name="백_00년상반기현황분석(000512)-A.xls Chart 160_정이사님보고0907_조형물 내역서(원본)" xfId="753"/>
    <cellStyle name="백_00년상반기현황분석(000512)-A.xls Chart 160_조형물 내역서(원본)" xfId="754"/>
    <cellStyle name="백_00년상반기현황분석(000512)-A.xls Chart 161" xfId="755"/>
    <cellStyle name="백_00년상반기현황분석(000512)-A.xls Chart 161_Book1" xfId="756"/>
    <cellStyle name="백_00년상반기현황분석(000512)-A.xls Chart 161_Book1_다대포 해수욕장-내역서" xfId="757"/>
    <cellStyle name="백_00년상반기현황분석(000512)-A.xls Chart 161_Book1_조형물 내역서(원본)" xfId="758"/>
    <cellStyle name="백_00년상반기현황분석(000512)-A.xls Chart 161_다대포 해수욕장-내역서" xfId="759"/>
    <cellStyle name="백_00년상반기현황분석(000512)-A.xls Chart 161_사장님IQS개선회의(조립생기팀0816)" xfId="760"/>
    <cellStyle name="백_00년상반기현황분석(000512)-A.xls Chart 161_사장님IQS개선회의(조립생기팀0816)_Book1" xfId="761"/>
    <cellStyle name="백_00년상반기현황분석(000512)-A.xls Chart 161_사장님IQS개선회의(조립생기팀0816)_Book1_다대포 해수욕장-내역서" xfId="762"/>
    <cellStyle name="백_00년상반기현황분석(000512)-A.xls Chart 161_사장님IQS개선회의(조립생기팀0816)_Book1_조형물 내역서(원본)" xfId="763"/>
    <cellStyle name="백_00년상반기현황분석(000512)-A.xls Chart 161_사장님IQS개선회의(조립생기팀0816)_다대포 해수욕장-내역서" xfId="764"/>
    <cellStyle name="백_00년상반기현황분석(000512)-A.xls Chart 161_사장님IQS개선회의(조립생기팀0816)_인상시부담액(임,단협(1).04.26수정)" xfId="765"/>
    <cellStyle name="백_00년상반기현황분석(000512)-A.xls Chart 161_사장님IQS개선회의(조립생기팀0816)_인상시부담액(임,단협(1).04.26수정)_다대포 해수욕장-내역서" xfId="766"/>
    <cellStyle name="백_00년상반기현황분석(000512)-A.xls Chart 161_사장님IQS개선회의(조립생기팀0816)_인상시부담액(임,단협(1).04.26수정)_조형물 내역서(원본)" xfId="767"/>
    <cellStyle name="백_00년상반기현황분석(000512)-A.xls Chart 161_사장님IQS개선회의(조립생기팀0816)_조형물 내역서(원본)" xfId="768"/>
    <cellStyle name="백_00년상반기현황분석(000512)-A.xls Chart 161_인상시부담액(임,단협(1).04.26수정)" xfId="769"/>
    <cellStyle name="백_00년상반기현황분석(000512)-A.xls Chart 161_인상시부담액(임,단협(1).04.26수정)_다대포 해수욕장-내역서" xfId="770"/>
    <cellStyle name="백_00년상반기현황분석(000512)-A.xls Chart 161_인상시부담액(임,단협(1).04.26수정)_조형물 내역서(원본)" xfId="771"/>
    <cellStyle name="백_00년상반기현황분석(000512)-A.xls Chart 161_정이사님보고0907" xfId="772"/>
    <cellStyle name="백_00년상반기현황분석(000512)-A.xls Chart 161_정이사님보고0907_Book1" xfId="773"/>
    <cellStyle name="백_00년상반기현황분석(000512)-A.xls Chart 161_정이사님보고0907_Book1_다대포 해수욕장-내역서" xfId="774"/>
    <cellStyle name="백_00년상반기현황분석(000512)-A.xls Chart 161_정이사님보고0907_Book1_조형물 내역서(원본)" xfId="775"/>
    <cellStyle name="백_00년상반기현황분석(000512)-A.xls Chart 161_정이사님보고0907_다대포 해수욕장-내역서" xfId="776"/>
    <cellStyle name="백_00년상반기현황분석(000512)-A.xls Chart 161_정이사님보고0907_인상시부담액(임,단협(1).04.26수정)" xfId="777"/>
    <cellStyle name="백_00년상반기현황분석(000512)-A.xls Chart 161_정이사님보고0907_인상시부담액(임,단협(1).04.26수정)_다대포 해수욕장-내역서" xfId="778"/>
    <cellStyle name="백_00년상반기현황분석(000512)-A.xls Chart 161_정이사님보고0907_인상시부담액(임,단협(1).04.26수정)_조형물 내역서(원본)" xfId="779"/>
    <cellStyle name="백_00년상반기현황분석(000512)-A.xls Chart 161_정이사님보고0907_조형물 내역서(원본)" xfId="780"/>
    <cellStyle name="백_00년상반기현황분석(000512)-A.xls Chart 161_조형물 내역서(원본)" xfId="781"/>
    <cellStyle name="백_IQS00년 상반기보고000520(소장)-1" xfId="782"/>
    <cellStyle name="백_IQS00년 상반기보고000520(소장)-1.xls Chart 156" xfId="783"/>
    <cellStyle name="백_IQS00년 상반기보고000520(소장)-1.xls Chart 156_Book1" xfId="784"/>
    <cellStyle name="백_IQS00년 상반기보고000520(소장)-1.xls Chart 156_Book1_다대포 해수욕장-내역서" xfId="785"/>
    <cellStyle name="백_IQS00년 상반기보고000520(소장)-1.xls Chart 156_Book1_조형물 내역서(원본)" xfId="786"/>
    <cellStyle name="백_IQS00년 상반기보고000520(소장)-1.xls Chart 156_다대포 해수욕장-내역서" xfId="787"/>
    <cellStyle name="백_IQS00년 상반기보고000520(소장)-1.xls Chart 156_사장님IQS개선회의(조립생기팀0816)" xfId="788"/>
    <cellStyle name="백_IQS00년 상반기보고000520(소장)-1.xls Chart 156_사장님IQS개선회의(조립생기팀0816)_Book1" xfId="789"/>
    <cellStyle name="백_IQS00년 상반기보고000520(소장)-1.xls Chart 156_사장님IQS개선회의(조립생기팀0816)_Book1_다대포 해수욕장-내역서" xfId="790"/>
    <cellStyle name="백_IQS00년 상반기보고000520(소장)-1.xls Chart 156_사장님IQS개선회의(조립생기팀0816)_Book1_조형물 내역서(원본)" xfId="791"/>
    <cellStyle name="백_IQS00년 상반기보고000520(소장)-1.xls Chart 156_사장님IQS개선회의(조립생기팀0816)_다대포 해수욕장-내역서" xfId="792"/>
    <cellStyle name="백_IQS00년 상반기보고000520(소장)-1.xls Chart 156_사장님IQS개선회의(조립생기팀0816)_인상시부담액(임,단협(1).04.26수정)" xfId="793"/>
    <cellStyle name="백_IQS00년 상반기보고000520(소장)-1.xls Chart 156_사장님IQS개선회의(조립생기팀0816)_인상시부담액(임,단협(1).04.26수정)_다대포 해수욕장-내역서" xfId="794"/>
    <cellStyle name="백_IQS00년 상반기보고000520(소장)-1.xls Chart 156_사장님IQS개선회의(조립생기팀0816)_인상시부담액(임,단협(1).04.26수정)_조형물 내역서(원본)" xfId="795"/>
    <cellStyle name="백_IQS00년 상반기보고000520(소장)-1.xls Chart 156_사장님IQS개선회의(조립생기팀0816)_조형물 내역서(원본)" xfId="796"/>
    <cellStyle name="백_IQS00년 상반기보고000520(소장)-1.xls Chart 156_인상시부담액(임,단협(1).04.26수정)" xfId="797"/>
    <cellStyle name="백_IQS00년 상반기보고000520(소장)-1.xls Chart 156_인상시부담액(임,단협(1).04.26수정)_다대포 해수욕장-내역서" xfId="798"/>
    <cellStyle name="백_IQS00년 상반기보고000520(소장)-1.xls Chart 156_인상시부담액(임,단협(1).04.26수정)_조형물 내역서(원본)" xfId="799"/>
    <cellStyle name="백_IQS00년 상반기보고000520(소장)-1.xls Chart 156_정이사님보고0907" xfId="800"/>
    <cellStyle name="백_IQS00년 상반기보고000520(소장)-1.xls Chart 156_정이사님보고0907_Book1" xfId="801"/>
    <cellStyle name="백_IQS00년 상반기보고000520(소장)-1.xls Chart 156_정이사님보고0907_Book1_다대포 해수욕장-내역서" xfId="802"/>
    <cellStyle name="백_IQS00년 상반기보고000520(소장)-1.xls Chart 156_정이사님보고0907_Book1_조형물 내역서(원본)" xfId="803"/>
    <cellStyle name="백_IQS00년 상반기보고000520(소장)-1.xls Chart 156_정이사님보고0907_다대포 해수욕장-내역서" xfId="804"/>
    <cellStyle name="백_IQS00년 상반기보고000520(소장)-1.xls Chart 156_정이사님보고0907_인상시부담액(임,단협(1).04.26수정)" xfId="805"/>
    <cellStyle name="백_IQS00년 상반기보고000520(소장)-1.xls Chart 156_정이사님보고0907_인상시부담액(임,단협(1).04.26수정)_다대포 해수욕장-내역서" xfId="806"/>
    <cellStyle name="백_IQS00년 상반기보고000520(소장)-1.xls Chart 156_정이사님보고0907_인상시부담액(임,단협(1).04.26수정)_조형물 내역서(원본)" xfId="807"/>
    <cellStyle name="백_IQS00년 상반기보고000520(소장)-1.xls Chart 156_정이사님보고0907_조형물 내역서(원본)" xfId="808"/>
    <cellStyle name="백_IQS00년 상반기보고000520(소장)-1.xls Chart 156_조형물 내역서(원본)" xfId="809"/>
    <cellStyle name="백_IQS00년 상반기보고000520(소장)-1.xls Chart 157" xfId="810"/>
    <cellStyle name="백_IQS00년 상반기보고000520(소장)-1.xls Chart 157_Book1" xfId="811"/>
    <cellStyle name="백_IQS00년 상반기보고000520(소장)-1.xls Chart 157_Book1_다대포 해수욕장-내역서" xfId="812"/>
    <cellStyle name="백_IQS00년 상반기보고000520(소장)-1.xls Chart 157_Book1_조형물 내역서(원본)" xfId="813"/>
    <cellStyle name="백_IQS00년 상반기보고000520(소장)-1.xls Chart 157_다대포 해수욕장-내역서" xfId="814"/>
    <cellStyle name="백_IQS00년 상반기보고000520(소장)-1.xls Chart 157_사장님IQS개선회의(조립생기팀0816)" xfId="815"/>
    <cellStyle name="백_IQS00년 상반기보고000520(소장)-1.xls Chart 157_사장님IQS개선회의(조립생기팀0816)_Book1" xfId="816"/>
    <cellStyle name="백_IQS00년 상반기보고000520(소장)-1.xls Chart 157_사장님IQS개선회의(조립생기팀0816)_Book1_다대포 해수욕장-내역서" xfId="817"/>
    <cellStyle name="백_IQS00년 상반기보고000520(소장)-1.xls Chart 157_사장님IQS개선회의(조립생기팀0816)_Book1_조형물 내역서(원본)" xfId="818"/>
    <cellStyle name="백_IQS00년 상반기보고000520(소장)-1.xls Chart 157_사장님IQS개선회의(조립생기팀0816)_다대포 해수욕장-내역서" xfId="819"/>
    <cellStyle name="백_IQS00년 상반기보고000520(소장)-1.xls Chart 157_사장님IQS개선회의(조립생기팀0816)_인상시부담액(임,단협(1).04.26수정)" xfId="820"/>
    <cellStyle name="백_IQS00년 상반기보고000520(소장)-1.xls Chart 157_사장님IQS개선회의(조립생기팀0816)_인상시부담액(임,단협(1).04.26수정)_다대포 해수욕장-내역서" xfId="821"/>
    <cellStyle name="백_IQS00년 상반기보고000520(소장)-1.xls Chart 157_사장님IQS개선회의(조립생기팀0816)_인상시부담액(임,단협(1).04.26수정)_조형물 내역서(원본)" xfId="822"/>
    <cellStyle name="백_IQS00년 상반기보고000520(소장)-1.xls Chart 157_사장님IQS개선회의(조립생기팀0816)_조형물 내역서(원본)" xfId="823"/>
    <cellStyle name="백_IQS00년 상반기보고000520(소장)-1.xls Chart 157_인상시부담액(임,단협(1).04.26수정)" xfId="824"/>
    <cellStyle name="백_IQS00년 상반기보고000520(소장)-1.xls Chart 157_인상시부담액(임,단협(1).04.26수정)_다대포 해수욕장-내역서" xfId="825"/>
    <cellStyle name="백_IQS00년 상반기보고000520(소장)-1.xls Chart 157_인상시부담액(임,단협(1).04.26수정)_조형물 내역서(원본)" xfId="826"/>
    <cellStyle name="백_IQS00년 상반기보고000520(소장)-1.xls Chart 157_정이사님보고0907" xfId="827"/>
    <cellStyle name="백_IQS00년 상반기보고000520(소장)-1.xls Chart 157_정이사님보고0907_Book1" xfId="828"/>
    <cellStyle name="백_IQS00년 상반기보고000520(소장)-1.xls Chart 157_정이사님보고0907_Book1_다대포 해수욕장-내역서" xfId="829"/>
    <cellStyle name="백_IQS00년 상반기보고000520(소장)-1.xls Chart 157_정이사님보고0907_Book1_조형물 내역서(원본)" xfId="830"/>
    <cellStyle name="백_IQS00년 상반기보고000520(소장)-1.xls Chart 157_정이사님보고0907_다대포 해수욕장-내역서" xfId="831"/>
    <cellStyle name="백_IQS00년 상반기보고000520(소장)-1.xls Chart 157_정이사님보고0907_인상시부담액(임,단협(1).04.26수정)" xfId="832"/>
    <cellStyle name="백_IQS00년 상반기보고000520(소장)-1.xls Chart 157_정이사님보고0907_인상시부담액(임,단협(1).04.26수정)_다대포 해수욕장-내역서" xfId="833"/>
    <cellStyle name="백_IQS00년 상반기보고000520(소장)-1.xls Chart 157_정이사님보고0907_인상시부담액(임,단협(1).04.26수정)_조형물 내역서(원본)" xfId="834"/>
    <cellStyle name="백_IQS00년 상반기보고000520(소장)-1.xls Chart 157_정이사님보고0907_조형물 내역서(원본)" xfId="835"/>
    <cellStyle name="백_IQS00년 상반기보고000520(소장)-1.xls Chart 157_조형물 내역서(원본)" xfId="836"/>
    <cellStyle name="백_IQS00년 상반기보고000520(소장)-1.xls Chart 158" xfId="837"/>
    <cellStyle name="백_IQS00년 상반기보고000520(소장)-1.xls Chart 158_Book1" xfId="838"/>
    <cellStyle name="백_IQS00년 상반기보고000520(소장)-1.xls Chart 158_Book1_다대포 해수욕장-내역서" xfId="839"/>
    <cellStyle name="백_IQS00년 상반기보고000520(소장)-1.xls Chart 158_Book1_조형물 내역서(원본)" xfId="840"/>
    <cellStyle name="백_IQS00년 상반기보고000520(소장)-1.xls Chart 158_다대포 해수욕장-내역서" xfId="841"/>
    <cellStyle name="백_IQS00년 상반기보고000520(소장)-1.xls Chart 158_사장님IQS개선회의(조립생기팀0816)" xfId="842"/>
    <cellStyle name="백_IQS00년 상반기보고000520(소장)-1.xls Chart 158_사장님IQS개선회의(조립생기팀0816)_Book1" xfId="843"/>
    <cellStyle name="백_IQS00년 상반기보고000520(소장)-1.xls Chart 158_사장님IQS개선회의(조립생기팀0816)_Book1_다대포 해수욕장-내역서" xfId="844"/>
    <cellStyle name="백_IQS00년 상반기보고000520(소장)-1.xls Chart 158_사장님IQS개선회의(조립생기팀0816)_Book1_조형물 내역서(원본)" xfId="845"/>
    <cellStyle name="백_IQS00년 상반기보고000520(소장)-1.xls Chart 158_사장님IQS개선회의(조립생기팀0816)_다대포 해수욕장-내역서" xfId="846"/>
    <cellStyle name="백_IQS00년 상반기보고000520(소장)-1.xls Chart 158_사장님IQS개선회의(조립생기팀0816)_인상시부담액(임,단협(1).04.26수정)" xfId="847"/>
    <cellStyle name="백_IQS00년 상반기보고000520(소장)-1.xls Chart 158_사장님IQS개선회의(조립생기팀0816)_인상시부담액(임,단협(1).04.26수정)_다대포 해수욕장-내역서" xfId="848"/>
    <cellStyle name="백_IQS00년 상반기보고000520(소장)-1.xls Chart 158_사장님IQS개선회의(조립생기팀0816)_인상시부담액(임,단협(1).04.26수정)_조형물 내역서(원본)" xfId="849"/>
    <cellStyle name="백_IQS00년 상반기보고000520(소장)-1.xls Chart 158_사장님IQS개선회의(조립생기팀0816)_조형물 내역서(원본)" xfId="850"/>
    <cellStyle name="백_IQS00년 상반기보고000520(소장)-1.xls Chart 158_인상시부담액(임,단협(1).04.26수정)" xfId="851"/>
    <cellStyle name="백_IQS00년 상반기보고000520(소장)-1.xls Chart 158_인상시부담액(임,단협(1).04.26수정)_다대포 해수욕장-내역서" xfId="852"/>
    <cellStyle name="백_IQS00년 상반기보고000520(소장)-1.xls Chart 158_인상시부담액(임,단협(1).04.26수정)_조형물 내역서(원본)" xfId="853"/>
    <cellStyle name="백_IQS00년 상반기보고000520(소장)-1.xls Chart 158_정이사님보고0907" xfId="854"/>
    <cellStyle name="백_IQS00년 상반기보고000520(소장)-1.xls Chart 158_정이사님보고0907_Book1" xfId="855"/>
    <cellStyle name="백_IQS00년 상반기보고000520(소장)-1.xls Chart 158_정이사님보고0907_Book1_다대포 해수욕장-내역서" xfId="856"/>
    <cellStyle name="백_IQS00년 상반기보고000520(소장)-1.xls Chart 158_정이사님보고0907_Book1_조형물 내역서(원본)" xfId="857"/>
    <cellStyle name="백_IQS00년 상반기보고000520(소장)-1.xls Chart 158_정이사님보고0907_다대포 해수욕장-내역서" xfId="858"/>
    <cellStyle name="백_IQS00년 상반기보고000520(소장)-1.xls Chart 158_정이사님보고0907_인상시부담액(임,단협(1).04.26수정)" xfId="859"/>
    <cellStyle name="백_IQS00년 상반기보고000520(소장)-1.xls Chart 158_정이사님보고0907_인상시부담액(임,단협(1).04.26수정)_다대포 해수욕장-내역서" xfId="860"/>
    <cellStyle name="백_IQS00년 상반기보고000520(소장)-1.xls Chart 158_정이사님보고0907_인상시부담액(임,단협(1).04.26수정)_조형물 내역서(원본)" xfId="861"/>
    <cellStyle name="백_IQS00년 상반기보고000520(소장)-1.xls Chart 158_정이사님보고0907_조형물 내역서(원본)" xfId="862"/>
    <cellStyle name="백_IQS00년 상반기보고000520(소장)-1.xls Chart 158_조형물 내역서(원본)" xfId="863"/>
    <cellStyle name="백_IQS00년 상반기보고000520(소장)-1.xls Chart 160" xfId="864"/>
    <cellStyle name="백_IQS00년 상반기보고000520(소장)-1.xls Chart 160_Book1" xfId="865"/>
    <cellStyle name="백_IQS00년 상반기보고000520(소장)-1.xls Chart 160_Book1_다대포 해수욕장-내역서" xfId="866"/>
    <cellStyle name="백_IQS00년 상반기보고000520(소장)-1.xls Chart 160_Book1_조형물 내역서(원본)" xfId="867"/>
    <cellStyle name="백_IQS00년 상반기보고000520(소장)-1.xls Chart 160_다대포 해수욕장-내역서" xfId="868"/>
    <cellStyle name="백_IQS00년 상반기보고000520(소장)-1.xls Chart 160_사장님IQS개선회의(조립생기팀0816)" xfId="869"/>
    <cellStyle name="백_IQS00년 상반기보고000520(소장)-1.xls Chart 160_사장님IQS개선회의(조립생기팀0816)_Book1" xfId="870"/>
    <cellStyle name="백_IQS00년 상반기보고000520(소장)-1.xls Chart 160_사장님IQS개선회의(조립생기팀0816)_Book1_다대포 해수욕장-내역서" xfId="871"/>
    <cellStyle name="백_IQS00년 상반기보고000520(소장)-1.xls Chart 160_사장님IQS개선회의(조립생기팀0816)_Book1_조형물 내역서(원본)" xfId="872"/>
    <cellStyle name="백_IQS00년 상반기보고000520(소장)-1.xls Chart 160_사장님IQS개선회의(조립생기팀0816)_다대포 해수욕장-내역서" xfId="873"/>
    <cellStyle name="백_IQS00년 상반기보고000520(소장)-1.xls Chart 160_사장님IQS개선회의(조립생기팀0816)_인상시부담액(임,단협(1).04.26수정)" xfId="874"/>
    <cellStyle name="백_IQS00년 상반기보고000520(소장)-1.xls Chart 160_사장님IQS개선회의(조립생기팀0816)_인상시부담액(임,단협(1).04.26수정)_다대포 해수욕장-내역서" xfId="875"/>
    <cellStyle name="백_IQS00년 상반기보고000520(소장)-1.xls Chart 160_사장님IQS개선회의(조립생기팀0816)_인상시부담액(임,단협(1).04.26수정)_조형물 내역서(원본)" xfId="876"/>
    <cellStyle name="백_IQS00년 상반기보고000520(소장)-1.xls Chart 160_사장님IQS개선회의(조립생기팀0816)_조형물 내역서(원본)" xfId="877"/>
    <cellStyle name="백_IQS00년 상반기보고000520(소장)-1.xls Chart 160_인상시부담액(임,단협(1).04.26수정)" xfId="878"/>
    <cellStyle name="백_IQS00년 상반기보고000520(소장)-1.xls Chart 160_인상시부담액(임,단협(1).04.26수정)_다대포 해수욕장-내역서" xfId="879"/>
    <cellStyle name="백_IQS00년 상반기보고000520(소장)-1.xls Chart 160_인상시부담액(임,단협(1).04.26수정)_조형물 내역서(원본)" xfId="880"/>
    <cellStyle name="백_IQS00년 상반기보고000520(소장)-1.xls Chart 160_정이사님보고0907" xfId="881"/>
    <cellStyle name="백_IQS00년 상반기보고000520(소장)-1.xls Chart 160_정이사님보고0907_Book1" xfId="882"/>
    <cellStyle name="백_IQS00년 상반기보고000520(소장)-1.xls Chart 160_정이사님보고0907_Book1_다대포 해수욕장-내역서" xfId="883"/>
    <cellStyle name="백_IQS00년 상반기보고000520(소장)-1.xls Chart 160_정이사님보고0907_Book1_조형물 내역서(원본)" xfId="884"/>
    <cellStyle name="백_IQS00년 상반기보고000520(소장)-1.xls Chart 160_정이사님보고0907_다대포 해수욕장-내역서" xfId="885"/>
    <cellStyle name="백_IQS00년 상반기보고000520(소장)-1.xls Chart 160_정이사님보고0907_인상시부담액(임,단협(1).04.26수정)" xfId="886"/>
    <cellStyle name="백_IQS00년 상반기보고000520(소장)-1.xls Chart 160_정이사님보고0907_인상시부담액(임,단협(1).04.26수정)_다대포 해수욕장-내역서" xfId="887"/>
    <cellStyle name="백_IQS00년 상반기보고000520(소장)-1.xls Chart 160_정이사님보고0907_인상시부담액(임,단협(1).04.26수정)_조형물 내역서(원본)" xfId="888"/>
    <cellStyle name="백_IQS00년 상반기보고000520(소장)-1.xls Chart 160_정이사님보고0907_조형물 내역서(원본)" xfId="889"/>
    <cellStyle name="백_IQS00년 상반기보고000520(소장)-1.xls Chart 160_조형물 내역서(원본)" xfId="890"/>
    <cellStyle name="백_IQS00년 상반기보고000520(소장)-1.xls Chart 161" xfId="891"/>
    <cellStyle name="백_IQS00년 상반기보고000520(소장)-1.xls Chart 161_Book1" xfId="892"/>
    <cellStyle name="백_IQS00년 상반기보고000520(소장)-1.xls Chart 161_Book1_다대포 해수욕장-내역서" xfId="893"/>
    <cellStyle name="백_IQS00년 상반기보고000520(소장)-1.xls Chart 161_Book1_조형물 내역서(원본)" xfId="894"/>
    <cellStyle name="백_IQS00년 상반기보고000520(소장)-1.xls Chart 161_다대포 해수욕장-내역서" xfId="895"/>
    <cellStyle name="백_IQS00년 상반기보고000520(소장)-1.xls Chart 161_사장님IQS개선회의(조립생기팀0816)" xfId="896"/>
    <cellStyle name="백_IQS00년 상반기보고000520(소장)-1.xls Chart 161_사장님IQS개선회의(조립생기팀0816)_Book1" xfId="897"/>
    <cellStyle name="백_IQS00년 상반기보고000520(소장)-1.xls Chart 161_사장님IQS개선회의(조립생기팀0816)_Book1_다대포 해수욕장-내역서" xfId="898"/>
    <cellStyle name="백_IQS00년 상반기보고000520(소장)-1.xls Chart 161_사장님IQS개선회의(조립생기팀0816)_Book1_조형물 내역서(원본)" xfId="899"/>
    <cellStyle name="백_IQS00년 상반기보고000520(소장)-1.xls Chart 161_사장님IQS개선회의(조립생기팀0816)_다대포 해수욕장-내역서" xfId="900"/>
    <cellStyle name="백_IQS00년 상반기보고000520(소장)-1.xls Chart 161_사장님IQS개선회의(조립생기팀0816)_인상시부담액(임,단협(1).04.26수정)" xfId="901"/>
    <cellStyle name="백_IQS00년 상반기보고000520(소장)-1.xls Chart 161_사장님IQS개선회의(조립생기팀0816)_인상시부담액(임,단협(1).04.26수정)_다대포 해수욕장-내역서" xfId="902"/>
    <cellStyle name="백_IQS00년 상반기보고000520(소장)-1.xls Chart 161_사장님IQS개선회의(조립생기팀0816)_인상시부담액(임,단협(1).04.26수정)_조형물 내역서(원본)" xfId="903"/>
    <cellStyle name="백_IQS00년 상반기보고000520(소장)-1.xls Chart 161_사장님IQS개선회의(조립생기팀0816)_조형물 내역서(원본)" xfId="904"/>
    <cellStyle name="백_IQS00년 상반기보고000520(소장)-1.xls Chart 161_인상시부담액(임,단협(1).04.26수정)" xfId="905"/>
    <cellStyle name="백_IQS00년 상반기보고000520(소장)-1.xls Chart 161_인상시부담액(임,단협(1).04.26수정)_다대포 해수욕장-내역서" xfId="906"/>
    <cellStyle name="백_IQS00년 상반기보고000520(소장)-1.xls Chart 161_인상시부담액(임,단협(1).04.26수정)_조형물 내역서(원본)" xfId="907"/>
    <cellStyle name="백_IQS00년 상반기보고000520(소장)-1.xls Chart 161_정이사님보고0907" xfId="908"/>
    <cellStyle name="백_IQS00년 상반기보고000520(소장)-1.xls Chart 161_정이사님보고0907_Book1" xfId="909"/>
    <cellStyle name="백_IQS00년 상반기보고000520(소장)-1.xls Chart 161_정이사님보고0907_Book1_다대포 해수욕장-내역서" xfId="910"/>
    <cellStyle name="백_IQS00년 상반기보고000520(소장)-1.xls Chart 161_정이사님보고0907_Book1_조형물 내역서(원본)" xfId="911"/>
    <cellStyle name="백_IQS00년 상반기보고000520(소장)-1.xls Chart 161_정이사님보고0907_다대포 해수욕장-내역서" xfId="912"/>
    <cellStyle name="백_IQS00년 상반기보고000520(소장)-1.xls Chart 161_정이사님보고0907_인상시부담액(임,단협(1).04.26수정)" xfId="913"/>
    <cellStyle name="백_IQS00년 상반기보고000520(소장)-1.xls Chart 161_정이사님보고0907_인상시부담액(임,단협(1).04.26수정)_다대포 해수욕장-내역서" xfId="914"/>
    <cellStyle name="백_IQS00년 상반기보고000520(소장)-1.xls Chart 161_정이사님보고0907_인상시부담액(임,단협(1).04.26수정)_조형물 내역서(원본)" xfId="915"/>
    <cellStyle name="백_IQS00년 상반기보고000520(소장)-1.xls Chart 161_정이사님보고0907_조형물 내역서(원본)" xfId="916"/>
    <cellStyle name="백_IQS00년 상반기보고000520(소장)-1.xls Chart 161_조형물 내역서(원본)" xfId="917"/>
    <cellStyle name="백_IQS00년 상반기보고000520(소장)-1_Book1" xfId="918"/>
    <cellStyle name="백_IQS00년 상반기보고000520(소장)-1_Book1_다대포 해수욕장-내역서" xfId="919"/>
    <cellStyle name="백_IQS00년 상반기보고000520(소장)-1_Book1_조형물 내역서(원본)" xfId="920"/>
    <cellStyle name="백_IQS00년 상반기보고000520(소장)-1_다대포 해수욕장-내역서" xfId="921"/>
    <cellStyle name="백_IQS00년 상반기보고000520(소장)-1_사장님IQS개선회의(조립생기팀0816)" xfId="922"/>
    <cellStyle name="백_IQS00년 상반기보고000520(소장)-1_사장님IQS개선회의(조립생기팀0816)_Book1" xfId="923"/>
    <cellStyle name="백_IQS00년 상반기보고000520(소장)-1_사장님IQS개선회의(조립생기팀0816)_Book1_다대포 해수욕장-내역서" xfId="924"/>
    <cellStyle name="백_IQS00년 상반기보고000520(소장)-1_사장님IQS개선회의(조립생기팀0816)_Book1_조형물 내역서(원본)" xfId="925"/>
    <cellStyle name="백_IQS00년 상반기보고000520(소장)-1_사장님IQS개선회의(조립생기팀0816)_다대포 해수욕장-내역서" xfId="926"/>
    <cellStyle name="백_IQS00년 상반기보고000520(소장)-1_사장님IQS개선회의(조립생기팀0816)_인상시부담액(임,단협(1).04.26수정)" xfId="927"/>
    <cellStyle name="백_IQS00년 상반기보고000520(소장)-1_사장님IQS개선회의(조립생기팀0816)_인상시부담액(임,단협(1).04.26수정)_다대포 해수욕장-내역서" xfId="928"/>
    <cellStyle name="백_IQS00년 상반기보고000520(소장)-1_사장님IQS개선회의(조립생기팀0816)_인상시부담액(임,단협(1).04.26수정)_조형물 내역서(원본)" xfId="929"/>
    <cellStyle name="백_IQS00년 상반기보고000520(소장)-1_사장님IQS개선회의(조립생기팀0816)_조형물 내역서(원본)" xfId="930"/>
    <cellStyle name="백_IQS00년 상반기보고000520(소장)-1_인상시부담액(임,단협(1).04.26수정)" xfId="931"/>
    <cellStyle name="백_IQS00년 상반기보고000520(소장)-1_인상시부담액(임,단협(1).04.26수정)_다대포 해수욕장-내역서" xfId="932"/>
    <cellStyle name="백_IQS00년 상반기보고000520(소장)-1_인상시부담액(임,단협(1).04.26수정)_조형물 내역서(원본)" xfId="933"/>
    <cellStyle name="백_IQS00년 상반기보고000520(소장)-1_정이사님보고0907" xfId="934"/>
    <cellStyle name="백_IQS00년 상반기보고000520(소장)-1_정이사님보고0907_Book1" xfId="935"/>
    <cellStyle name="백_IQS00년 상반기보고000520(소장)-1_정이사님보고0907_Book1_다대포 해수욕장-내역서" xfId="936"/>
    <cellStyle name="백_IQS00년 상반기보고000520(소장)-1_정이사님보고0907_Book1_조형물 내역서(원본)" xfId="937"/>
    <cellStyle name="백_IQS00년 상반기보고000520(소장)-1_정이사님보고0907_다대포 해수욕장-내역서" xfId="938"/>
    <cellStyle name="백_IQS00년 상반기보고000520(소장)-1_정이사님보고0907_인상시부담액(임,단협(1).04.26수정)" xfId="939"/>
    <cellStyle name="백_IQS00년 상반기보고000520(소장)-1_정이사님보고0907_인상시부담액(임,단협(1).04.26수정)_다대포 해수욕장-내역서" xfId="940"/>
    <cellStyle name="백_IQS00년 상반기보고000520(소장)-1_정이사님보고0907_인상시부담액(임,단협(1).04.26수정)_조형물 내역서(원본)" xfId="941"/>
    <cellStyle name="백_IQS00년 상반기보고000520(소장)-1_정이사님보고0907_조형물 내역서(원본)" xfId="942"/>
    <cellStyle name="백_IQS00년 상반기보고000520(소장)-1_조형물 내역서(원본)" xfId="943"/>
    <cellStyle name="백_다대포 해수욕장-내역서" xfId="944"/>
    <cellStyle name="백_다대포 해수욕장-내역서 2" xfId="945"/>
    <cellStyle name="백_다대포 해수욕장-내역서 3" xfId="946"/>
    <cellStyle name="백_다대포 해수욕장-내역서 4" xfId="947"/>
    <cellStyle name="백_다대포 해수욕장-내역서 5" xfId="948"/>
    <cellStyle name="백_다대포 해수욕장-내역서_5공구 내역서" xfId="949"/>
    <cellStyle name="백_다대포 해수욕장-내역서_5공구 내역서1" xfId="950"/>
    <cellStyle name="백_다대포 해수욕장-내역서_경관조명-내역서(20100423)" xfId="951"/>
    <cellStyle name="백_다대포 해수욕장-내역서_경관조명-내역서(20100726)" xfId="952"/>
    <cellStyle name="백_다대포 해수욕장-내역서_경관조명-내역서(20100803)" xfId="953"/>
    <cellStyle name="백_다대포 해수욕장-내역서_남한강내역서" xfId="954"/>
    <cellStyle name="백_다대포 해수욕장-내역서_내역서" xfId="955"/>
    <cellStyle name="백_다대포 해수욕장-내역서_내역서(용훈작업)" xfId="956"/>
    <cellStyle name="백_다대포 해수욕장-내역서_단가비교표" xfId="957"/>
    <cellStyle name="백_다대포 해수욕장-내역서_보도블럭-1" xfId="958"/>
    <cellStyle name="백_다대포 해수욕장-내역서_위천천 내역서" xfId="959"/>
    <cellStyle name="백_다대포 해수욕장-내역서_전호대교-내역서(교량)-수정" xfId="960"/>
    <cellStyle name="백_다대포 해수욕장-내역서_하늘도시" xfId="961"/>
    <cellStyle name="백_다대포 해수욕장-내역서_하천 내역서" xfId="962"/>
    <cellStyle name="백_사본 - 계산서" xfId="963"/>
    <cellStyle name="백_석촌동꽃마을빌딩" xfId="964"/>
    <cellStyle name="백_성산아파트" xfId="965"/>
    <cellStyle name="백_신성교회" xfId="966"/>
    <cellStyle name="백_조형물 내역서(원본)" xfId="967"/>
    <cellStyle name="백_조형물 내역서(원본) 2" xfId="968"/>
    <cellStyle name="백_조형물 내역서(원본) 3" xfId="969"/>
    <cellStyle name="백_조형물 내역서(원본) 4" xfId="970"/>
    <cellStyle name="백_조형물 내역서(원본) 5" xfId="971"/>
    <cellStyle name="백_조형물 내역서(원본)_5공구 내역서" xfId="972"/>
    <cellStyle name="백_조형물 내역서(원본)_5공구 내역서1" xfId="973"/>
    <cellStyle name="백_조형물 내역서(원본)_경관조명-내역서(20100423)" xfId="974"/>
    <cellStyle name="백_조형물 내역서(원본)_경관조명-내역서(20100726)" xfId="975"/>
    <cellStyle name="백_조형물 내역서(원본)_경관조명-내역서(20100803)" xfId="976"/>
    <cellStyle name="백_조형물 내역서(원본)_남한강내역서" xfId="977"/>
    <cellStyle name="백_조형물 내역서(원본)_내역서" xfId="978"/>
    <cellStyle name="백_조형물 내역서(원본)_내역서(용훈작업)" xfId="979"/>
    <cellStyle name="백_조형물 내역서(원본)_단가비교표" xfId="980"/>
    <cellStyle name="백_조형물 내역서(원본)_보도블럭-1" xfId="981"/>
    <cellStyle name="백_조형물 내역서(원본)_위천천 내역서" xfId="982"/>
    <cellStyle name="백_조형물 내역서(원본)_전호대교-내역서(교량)-수정" xfId="983"/>
    <cellStyle name="백_조형물 내역서(원본)_하늘도시" xfId="984"/>
    <cellStyle name="백_조형물 내역서(원본)_하천 내역서" xfId="985"/>
    <cellStyle name="백분율 [0]" xfId="986"/>
    <cellStyle name="백분율 [2]" xfId="987"/>
    <cellStyle name="보통 2" xfId="988"/>
    <cellStyle name="분수" xfId="989"/>
    <cellStyle name="뷭?" xfId="990"/>
    <cellStyle name="설계서" xfId="991"/>
    <cellStyle name="설계서-내용" xfId="992"/>
    <cellStyle name="설계서-내용-소수점" xfId="993"/>
    <cellStyle name="설계서-내용-우" xfId="994"/>
    <cellStyle name="설계서-내용-좌" xfId="995"/>
    <cellStyle name="설계서-소제목" xfId="996"/>
    <cellStyle name="설계서-타이틀" xfId="997"/>
    <cellStyle name="설계서-항목" xfId="998"/>
    <cellStyle name="설명 텍스트 2" xfId="999"/>
    <cellStyle name="셀 확인 2" xfId="1000"/>
    <cellStyle name="셈迷?XLS!check_filesche|_x0005_" xfId="1001"/>
    <cellStyle name="숫자(R)" xfId="1002"/>
    <cellStyle name="쉼표 [0]" xfId="1003" builtinId="6"/>
    <cellStyle name="쉼표 [0] 2" xfId="1004"/>
    <cellStyle name="쉼표 [0] 2 2" xfId="1005"/>
    <cellStyle name="쉼표 [0] 2 3" xfId="1006"/>
    <cellStyle name="쉼표 [0] 3" xfId="1007"/>
    <cellStyle name="쉼표 [0]_굴포단위수량" xfId="1008"/>
    <cellStyle name="쉼표 [0]_단가산출서(ASP헤체및복구)" xfId="1009"/>
    <cellStyle name="스타일 1" xfId="1010"/>
    <cellStyle name="스타일 1 2" xfId="1011"/>
    <cellStyle name="스타일 10" xfId="1012"/>
    <cellStyle name="스타일 11" xfId="1013"/>
    <cellStyle name="스타일 12" xfId="1014"/>
    <cellStyle name="스타일 13" xfId="1015"/>
    <cellStyle name="스타일 2" xfId="1016"/>
    <cellStyle name="스타일 3" xfId="1017"/>
    <cellStyle name="스타일 4" xfId="1018"/>
    <cellStyle name="스타일 5" xfId="1019"/>
    <cellStyle name="스타일 6" xfId="1020"/>
    <cellStyle name="스타일 7" xfId="1021"/>
    <cellStyle name="스타일 8" xfId="1022"/>
    <cellStyle name="스타일 9" xfId="1023"/>
    <cellStyle name="안건회계법인" xfId="1024"/>
    <cellStyle name="연결된 셀 2" xfId="1025"/>
    <cellStyle name="요약 2" xfId="1026"/>
    <cellStyle name="유영" xfId="1027"/>
    <cellStyle name="음수서식" xfId="1028"/>
    <cellStyle name="일위대가" xfId="1029"/>
    <cellStyle name="입력 2" xfId="1030"/>
    <cellStyle name="자리수" xfId="1031"/>
    <cellStyle name="자리수 2" xfId="1032"/>
    <cellStyle name="자리수0" xfId="1033"/>
    <cellStyle name="자리수0 2" xfId="1034"/>
    <cellStyle name="정비" xfId="1035"/>
    <cellStyle name="제목" xfId="1036" builtinId="15" customBuiltin="1"/>
    <cellStyle name="제목 1 2" xfId="1037"/>
    <cellStyle name="제목 2 2" xfId="1038"/>
    <cellStyle name="제목 3 2" xfId="1039"/>
    <cellStyle name="제목 4 2" xfId="1040"/>
    <cellStyle name="좋음 2" xfId="1041"/>
    <cellStyle name="지정되지 않음" xfId="1042"/>
    <cellStyle name="출력 2" xfId="1043"/>
    <cellStyle name="콤" xfId="1044"/>
    <cellStyle name="콤_00년상반기현황분석(000512)-A.xls Chart 156" xfId="1045"/>
    <cellStyle name="콤_00년상반기현황분석(000512)-A.xls Chart 156_Book1" xfId="1046"/>
    <cellStyle name="콤_00년상반기현황분석(000512)-A.xls Chart 156_Book1_다대포 해수욕장-내역서" xfId="1047"/>
    <cellStyle name="콤_00년상반기현황분석(000512)-A.xls Chart 156_Book1_조형물 내역서(원본)" xfId="1048"/>
    <cellStyle name="콤_00년상반기현황분석(000512)-A.xls Chart 156_다대포 해수욕장-내역서" xfId="1049"/>
    <cellStyle name="콤_00년상반기현황분석(000512)-A.xls Chart 156_사장님IQS개선회의(조립생기팀0816)" xfId="1050"/>
    <cellStyle name="콤_00년상반기현황분석(000512)-A.xls Chart 156_사장님IQS개선회의(조립생기팀0816)_Book1" xfId="1051"/>
    <cellStyle name="콤_00년상반기현황분석(000512)-A.xls Chart 156_사장님IQS개선회의(조립생기팀0816)_Book1_다대포 해수욕장-내역서" xfId="1052"/>
    <cellStyle name="콤_00년상반기현황분석(000512)-A.xls Chart 156_사장님IQS개선회의(조립생기팀0816)_Book1_조형물 내역서(원본)" xfId="1053"/>
    <cellStyle name="콤_00년상반기현황분석(000512)-A.xls Chart 156_사장님IQS개선회의(조립생기팀0816)_다대포 해수욕장-내역서" xfId="1054"/>
    <cellStyle name="콤_00년상반기현황분석(000512)-A.xls Chart 156_사장님IQS개선회의(조립생기팀0816)_인상시부담액(임,단협(1).04.26수정)" xfId="1055"/>
    <cellStyle name="콤_00년상반기현황분석(000512)-A.xls Chart 156_사장님IQS개선회의(조립생기팀0816)_인상시부담액(임,단협(1).04.26수정)_다대포 해수욕장-내역서" xfId="1056"/>
    <cellStyle name="콤_00년상반기현황분석(000512)-A.xls Chart 156_사장님IQS개선회의(조립생기팀0816)_인상시부담액(임,단협(1).04.26수정)_조형물 내역서(원본)" xfId="1057"/>
    <cellStyle name="콤_00년상반기현황분석(000512)-A.xls Chart 156_사장님IQS개선회의(조립생기팀0816)_조형물 내역서(원본)" xfId="1058"/>
    <cellStyle name="콤_00년상반기현황분석(000512)-A.xls Chart 156_인상시부담액(임,단협(1).04.26수정)" xfId="1059"/>
    <cellStyle name="콤_00년상반기현황분석(000512)-A.xls Chart 156_인상시부담액(임,단협(1).04.26수정)_다대포 해수욕장-내역서" xfId="1060"/>
    <cellStyle name="콤_00년상반기현황분석(000512)-A.xls Chart 156_인상시부담액(임,단협(1).04.26수정)_조형물 내역서(원본)" xfId="1061"/>
    <cellStyle name="콤_00년상반기현황분석(000512)-A.xls Chart 156_정이사님보고0907" xfId="1062"/>
    <cellStyle name="콤_00년상반기현황분석(000512)-A.xls Chart 156_정이사님보고0907_Book1" xfId="1063"/>
    <cellStyle name="콤_00년상반기현황분석(000512)-A.xls Chart 156_정이사님보고0907_Book1_다대포 해수욕장-내역서" xfId="1064"/>
    <cellStyle name="콤_00년상반기현황분석(000512)-A.xls Chart 156_정이사님보고0907_Book1_조형물 내역서(원본)" xfId="1065"/>
    <cellStyle name="콤_00년상반기현황분석(000512)-A.xls Chart 156_정이사님보고0907_다대포 해수욕장-내역서" xfId="1066"/>
    <cellStyle name="콤_00년상반기현황분석(000512)-A.xls Chart 156_정이사님보고0907_인상시부담액(임,단협(1).04.26수정)" xfId="1067"/>
    <cellStyle name="콤_00년상반기현황분석(000512)-A.xls Chart 156_정이사님보고0907_인상시부담액(임,단협(1).04.26수정)_다대포 해수욕장-내역서" xfId="1068"/>
    <cellStyle name="콤_00년상반기현황분석(000512)-A.xls Chart 156_정이사님보고0907_인상시부담액(임,단협(1).04.26수정)_조형물 내역서(원본)" xfId="1069"/>
    <cellStyle name="콤_00년상반기현황분석(000512)-A.xls Chart 156_정이사님보고0907_조형물 내역서(원본)" xfId="1070"/>
    <cellStyle name="콤_00년상반기현황분석(000512)-A.xls Chart 156_조형물 내역서(원본)" xfId="1071"/>
    <cellStyle name="콤_00년상반기현황분석(000512)-A.xls Chart 157" xfId="1072"/>
    <cellStyle name="콤_00년상반기현황분석(000512)-A.xls Chart 157_Book1" xfId="1073"/>
    <cellStyle name="콤_00년상반기현황분석(000512)-A.xls Chart 157_Book1_다대포 해수욕장-내역서" xfId="1074"/>
    <cellStyle name="콤_00년상반기현황분석(000512)-A.xls Chart 157_Book1_조형물 내역서(원본)" xfId="1075"/>
    <cellStyle name="콤_00년상반기현황분석(000512)-A.xls Chart 157_다대포 해수욕장-내역서" xfId="1076"/>
    <cellStyle name="콤_00년상반기현황분석(000512)-A.xls Chart 157_사장님IQS개선회의(조립생기팀0816)" xfId="1077"/>
    <cellStyle name="콤_00년상반기현황분석(000512)-A.xls Chart 157_사장님IQS개선회의(조립생기팀0816)_Book1" xfId="1078"/>
    <cellStyle name="콤_00년상반기현황분석(000512)-A.xls Chart 157_사장님IQS개선회의(조립생기팀0816)_Book1_다대포 해수욕장-내역서" xfId="1079"/>
    <cellStyle name="콤_00년상반기현황분석(000512)-A.xls Chart 157_사장님IQS개선회의(조립생기팀0816)_Book1_조형물 내역서(원본)" xfId="1080"/>
    <cellStyle name="콤_00년상반기현황분석(000512)-A.xls Chart 157_사장님IQS개선회의(조립생기팀0816)_다대포 해수욕장-내역서" xfId="1081"/>
    <cellStyle name="콤_00년상반기현황분석(000512)-A.xls Chart 157_사장님IQS개선회의(조립생기팀0816)_인상시부담액(임,단협(1).04.26수정)" xfId="1082"/>
    <cellStyle name="콤_00년상반기현황분석(000512)-A.xls Chart 157_사장님IQS개선회의(조립생기팀0816)_인상시부담액(임,단협(1).04.26수정)_다대포 해수욕장-내역서" xfId="1083"/>
    <cellStyle name="콤_00년상반기현황분석(000512)-A.xls Chart 157_사장님IQS개선회의(조립생기팀0816)_인상시부담액(임,단협(1).04.26수정)_조형물 내역서(원본)" xfId="1084"/>
    <cellStyle name="콤_00년상반기현황분석(000512)-A.xls Chart 157_사장님IQS개선회의(조립생기팀0816)_조형물 내역서(원본)" xfId="1085"/>
    <cellStyle name="콤_00년상반기현황분석(000512)-A.xls Chart 157_인상시부담액(임,단협(1).04.26수정)" xfId="1086"/>
    <cellStyle name="콤_00년상반기현황분석(000512)-A.xls Chart 157_인상시부담액(임,단협(1).04.26수정)_다대포 해수욕장-내역서" xfId="1087"/>
    <cellStyle name="콤_00년상반기현황분석(000512)-A.xls Chart 157_인상시부담액(임,단협(1).04.26수정)_조형물 내역서(원본)" xfId="1088"/>
    <cellStyle name="콤_00년상반기현황분석(000512)-A.xls Chart 157_정이사님보고0907" xfId="1089"/>
    <cellStyle name="콤_00년상반기현황분석(000512)-A.xls Chart 157_정이사님보고0907_Book1" xfId="1090"/>
    <cellStyle name="콤_00년상반기현황분석(000512)-A.xls Chart 157_정이사님보고0907_Book1_다대포 해수욕장-내역서" xfId="1091"/>
    <cellStyle name="콤_00년상반기현황분석(000512)-A.xls Chart 157_정이사님보고0907_Book1_조형물 내역서(원본)" xfId="1092"/>
    <cellStyle name="콤_00년상반기현황분석(000512)-A.xls Chart 157_정이사님보고0907_다대포 해수욕장-내역서" xfId="1093"/>
    <cellStyle name="콤_00년상반기현황분석(000512)-A.xls Chart 157_정이사님보고0907_인상시부담액(임,단협(1).04.26수정)" xfId="1094"/>
    <cellStyle name="콤_00년상반기현황분석(000512)-A.xls Chart 157_정이사님보고0907_인상시부담액(임,단협(1).04.26수정)_다대포 해수욕장-내역서" xfId="1095"/>
    <cellStyle name="콤_00년상반기현황분석(000512)-A.xls Chart 157_정이사님보고0907_인상시부담액(임,단협(1).04.26수정)_조형물 내역서(원본)" xfId="1096"/>
    <cellStyle name="콤_00년상반기현황분석(000512)-A.xls Chart 157_정이사님보고0907_조형물 내역서(원본)" xfId="1097"/>
    <cellStyle name="콤_00년상반기현황분석(000512)-A.xls Chart 157_조형물 내역서(원본)" xfId="1098"/>
    <cellStyle name="콤_00년상반기현황분석(000512)-A.xls Chart 158" xfId="1099"/>
    <cellStyle name="콤_00년상반기현황분석(000512)-A.xls Chart 158_Book1" xfId="1100"/>
    <cellStyle name="콤_00년상반기현황분석(000512)-A.xls Chart 158_Book1_다대포 해수욕장-내역서" xfId="1101"/>
    <cellStyle name="콤_00년상반기현황분석(000512)-A.xls Chart 158_Book1_조형물 내역서(원본)" xfId="1102"/>
    <cellStyle name="콤_00년상반기현황분석(000512)-A.xls Chart 158_다대포 해수욕장-내역서" xfId="1103"/>
    <cellStyle name="콤_00년상반기현황분석(000512)-A.xls Chart 158_사장님IQS개선회의(조립생기팀0816)" xfId="1104"/>
    <cellStyle name="콤_00년상반기현황분석(000512)-A.xls Chart 158_사장님IQS개선회의(조립생기팀0816)_Book1" xfId="1105"/>
    <cellStyle name="콤_00년상반기현황분석(000512)-A.xls Chart 158_사장님IQS개선회의(조립생기팀0816)_Book1_다대포 해수욕장-내역서" xfId="1106"/>
    <cellStyle name="콤_00년상반기현황분석(000512)-A.xls Chart 158_사장님IQS개선회의(조립생기팀0816)_Book1_조형물 내역서(원본)" xfId="1107"/>
    <cellStyle name="콤_00년상반기현황분석(000512)-A.xls Chart 158_사장님IQS개선회의(조립생기팀0816)_다대포 해수욕장-내역서" xfId="1108"/>
    <cellStyle name="콤_00년상반기현황분석(000512)-A.xls Chart 158_사장님IQS개선회의(조립생기팀0816)_인상시부담액(임,단협(1).04.26수정)" xfId="1109"/>
    <cellStyle name="콤_00년상반기현황분석(000512)-A.xls Chart 158_사장님IQS개선회의(조립생기팀0816)_인상시부담액(임,단협(1).04.26수정)_다대포 해수욕장-내역서" xfId="1110"/>
    <cellStyle name="콤_00년상반기현황분석(000512)-A.xls Chart 158_사장님IQS개선회의(조립생기팀0816)_인상시부담액(임,단협(1).04.26수정)_조형물 내역서(원본)" xfId="1111"/>
    <cellStyle name="콤_00년상반기현황분석(000512)-A.xls Chart 158_사장님IQS개선회의(조립생기팀0816)_조형물 내역서(원본)" xfId="1112"/>
    <cellStyle name="콤_00년상반기현황분석(000512)-A.xls Chart 158_인상시부담액(임,단협(1).04.26수정)" xfId="1113"/>
    <cellStyle name="콤_00년상반기현황분석(000512)-A.xls Chart 158_인상시부담액(임,단협(1).04.26수정)_다대포 해수욕장-내역서" xfId="1114"/>
    <cellStyle name="콤_00년상반기현황분석(000512)-A.xls Chart 158_인상시부담액(임,단협(1).04.26수정)_조형물 내역서(원본)" xfId="1115"/>
    <cellStyle name="콤_00년상반기현황분석(000512)-A.xls Chart 158_정이사님보고0907" xfId="1116"/>
    <cellStyle name="콤_00년상반기현황분석(000512)-A.xls Chart 158_정이사님보고0907_Book1" xfId="1117"/>
    <cellStyle name="콤_00년상반기현황분석(000512)-A.xls Chart 158_정이사님보고0907_Book1_다대포 해수욕장-내역서" xfId="1118"/>
    <cellStyle name="콤_00년상반기현황분석(000512)-A.xls Chart 158_정이사님보고0907_Book1_조형물 내역서(원본)" xfId="1119"/>
    <cellStyle name="콤_00년상반기현황분석(000512)-A.xls Chart 158_정이사님보고0907_다대포 해수욕장-내역서" xfId="1120"/>
    <cellStyle name="콤_00년상반기현황분석(000512)-A.xls Chart 158_정이사님보고0907_인상시부담액(임,단협(1).04.26수정)" xfId="1121"/>
    <cellStyle name="콤_00년상반기현황분석(000512)-A.xls Chart 158_정이사님보고0907_인상시부담액(임,단협(1).04.26수정)_다대포 해수욕장-내역서" xfId="1122"/>
    <cellStyle name="콤_00년상반기현황분석(000512)-A.xls Chart 158_정이사님보고0907_인상시부담액(임,단협(1).04.26수정)_조형물 내역서(원본)" xfId="1123"/>
    <cellStyle name="콤_00년상반기현황분석(000512)-A.xls Chart 158_정이사님보고0907_조형물 내역서(원본)" xfId="1124"/>
    <cellStyle name="콤_00년상반기현황분석(000512)-A.xls Chart 158_조형물 내역서(원본)" xfId="1125"/>
    <cellStyle name="콤_00년상반기현황분석(000512)-A.xls Chart 160" xfId="1126"/>
    <cellStyle name="콤_00년상반기현황분석(000512)-A.xls Chart 160_Book1" xfId="1127"/>
    <cellStyle name="콤_00년상반기현황분석(000512)-A.xls Chart 160_Book1_다대포 해수욕장-내역서" xfId="1128"/>
    <cellStyle name="콤_00년상반기현황분석(000512)-A.xls Chart 160_Book1_조형물 내역서(원본)" xfId="1129"/>
    <cellStyle name="콤_00년상반기현황분석(000512)-A.xls Chart 160_다대포 해수욕장-내역서" xfId="1130"/>
    <cellStyle name="콤_00년상반기현황분석(000512)-A.xls Chart 160_사장님IQS개선회의(조립생기팀0816)" xfId="1131"/>
    <cellStyle name="콤_00년상반기현황분석(000512)-A.xls Chart 160_사장님IQS개선회의(조립생기팀0816)_Book1" xfId="1132"/>
    <cellStyle name="콤_00년상반기현황분석(000512)-A.xls Chart 160_사장님IQS개선회의(조립생기팀0816)_Book1_다대포 해수욕장-내역서" xfId="1133"/>
    <cellStyle name="콤_00년상반기현황분석(000512)-A.xls Chart 160_사장님IQS개선회의(조립생기팀0816)_Book1_조형물 내역서(원본)" xfId="1134"/>
    <cellStyle name="콤_00년상반기현황분석(000512)-A.xls Chart 160_사장님IQS개선회의(조립생기팀0816)_다대포 해수욕장-내역서" xfId="1135"/>
    <cellStyle name="콤_00년상반기현황분석(000512)-A.xls Chart 160_사장님IQS개선회의(조립생기팀0816)_인상시부담액(임,단협(1).04.26수정)" xfId="1136"/>
    <cellStyle name="콤_00년상반기현황분석(000512)-A.xls Chart 160_사장님IQS개선회의(조립생기팀0816)_인상시부담액(임,단협(1).04.26수정)_다대포 해수욕장-내역서" xfId="1137"/>
    <cellStyle name="콤_00년상반기현황분석(000512)-A.xls Chart 160_사장님IQS개선회의(조립생기팀0816)_인상시부담액(임,단협(1).04.26수정)_조형물 내역서(원본)" xfId="1138"/>
    <cellStyle name="콤_00년상반기현황분석(000512)-A.xls Chart 160_사장님IQS개선회의(조립생기팀0816)_조형물 내역서(원본)" xfId="1139"/>
    <cellStyle name="콤_00년상반기현황분석(000512)-A.xls Chart 160_인상시부담액(임,단협(1).04.26수정)" xfId="1140"/>
    <cellStyle name="콤_00년상반기현황분석(000512)-A.xls Chart 160_인상시부담액(임,단협(1).04.26수정)_다대포 해수욕장-내역서" xfId="1141"/>
    <cellStyle name="콤_00년상반기현황분석(000512)-A.xls Chart 160_인상시부담액(임,단협(1).04.26수정)_조형물 내역서(원본)" xfId="1142"/>
    <cellStyle name="콤_00년상반기현황분석(000512)-A.xls Chart 160_정이사님보고0907" xfId="1143"/>
    <cellStyle name="콤_00년상반기현황분석(000512)-A.xls Chart 160_정이사님보고0907_Book1" xfId="1144"/>
    <cellStyle name="콤_00년상반기현황분석(000512)-A.xls Chart 160_정이사님보고0907_Book1_다대포 해수욕장-내역서" xfId="1145"/>
    <cellStyle name="콤_00년상반기현황분석(000512)-A.xls Chart 160_정이사님보고0907_Book1_조형물 내역서(원본)" xfId="1146"/>
    <cellStyle name="콤_00년상반기현황분석(000512)-A.xls Chart 160_정이사님보고0907_다대포 해수욕장-내역서" xfId="1147"/>
    <cellStyle name="콤_00년상반기현황분석(000512)-A.xls Chart 160_정이사님보고0907_인상시부담액(임,단협(1).04.26수정)" xfId="1148"/>
    <cellStyle name="콤_00년상반기현황분석(000512)-A.xls Chart 160_정이사님보고0907_인상시부담액(임,단협(1).04.26수정)_다대포 해수욕장-내역서" xfId="1149"/>
    <cellStyle name="콤_00년상반기현황분석(000512)-A.xls Chart 160_정이사님보고0907_인상시부담액(임,단협(1).04.26수정)_조형물 내역서(원본)" xfId="1150"/>
    <cellStyle name="콤_00년상반기현황분석(000512)-A.xls Chart 160_정이사님보고0907_조형물 내역서(원본)" xfId="1151"/>
    <cellStyle name="콤_00년상반기현황분석(000512)-A.xls Chart 160_조형물 내역서(원본)" xfId="1152"/>
    <cellStyle name="콤_00년상반기현황분석(000512)-A.xls Chart 161" xfId="1153"/>
    <cellStyle name="콤_00년상반기현황분석(000512)-A.xls Chart 161_Book1" xfId="1154"/>
    <cellStyle name="콤_00년상반기현황분석(000512)-A.xls Chart 161_Book1_다대포 해수욕장-내역서" xfId="1155"/>
    <cellStyle name="콤_00년상반기현황분석(000512)-A.xls Chart 161_Book1_조형물 내역서(원본)" xfId="1156"/>
    <cellStyle name="콤_00년상반기현황분석(000512)-A.xls Chart 161_다대포 해수욕장-내역서" xfId="1157"/>
    <cellStyle name="콤_00년상반기현황분석(000512)-A.xls Chart 161_사장님IQS개선회의(조립생기팀0816)" xfId="1158"/>
    <cellStyle name="콤_00년상반기현황분석(000512)-A.xls Chart 161_사장님IQS개선회의(조립생기팀0816)_Book1" xfId="1159"/>
    <cellStyle name="콤_00년상반기현황분석(000512)-A.xls Chart 161_사장님IQS개선회의(조립생기팀0816)_Book1_다대포 해수욕장-내역서" xfId="1160"/>
    <cellStyle name="콤_00년상반기현황분석(000512)-A.xls Chart 161_사장님IQS개선회의(조립생기팀0816)_Book1_조형물 내역서(원본)" xfId="1161"/>
    <cellStyle name="콤_00년상반기현황분석(000512)-A.xls Chart 161_사장님IQS개선회의(조립생기팀0816)_다대포 해수욕장-내역서" xfId="1162"/>
    <cellStyle name="콤_00년상반기현황분석(000512)-A.xls Chart 161_사장님IQS개선회의(조립생기팀0816)_인상시부담액(임,단협(1).04.26수정)" xfId="1163"/>
    <cellStyle name="콤_00년상반기현황분석(000512)-A.xls Chart 161_사장님IQS개선회의(조립생기팀0816)_인상시부담액(임,단협(1).04.26수정)_다대포 해수욕장-내역서" xfId="1164"/>
    <cellStyle name="콤_00년상반기현황분석(000512)-A.xls Chart 161_사장님IQS개선회의(조립생기팀0816)_인상시부담액(임,단협(1).04.26수정)_조형물 내역서(원본)" xfId="1165"/>
    <cellStyle name="콤_00년상반기현황분석(000512)-A.xls Chart 161_사장님IQS개선회의(조립생기팀0816)_조형물 내역서(원본)" xfId="1166"/>
    <cellStyle name="콤_00년상반기현황분석(000512)-A.xls Chart 161_인상시부담액(임,단협(1).04.26수정)" xfId="1167"/>
    <cellStyle name="콤_00년상반기현황분석(000512)-A.xls Chart 161_인상시부담액(임,단협(1).04.26수정)_다대포 해수욕장-내역서" xfId="1168"/>
    <cellStyle name="콤_00년상반기현황분석(000512)-A.xls Chart 161_인상시부담액(임,단협(1).04.26수정)_조형물 내역서(원본)" xfId="1169"/>
    <cellStyle name="콤_00년상반기현황분석(000512)-A.xls Chart 161_정이사님보고0907" xfId="1170"/>
    <cellStyle name="콤_00년상반기현황분석(000512)-A.xls Chart 161_정이사님보고0907_Book1" xfId="1171"/>
    <cellStyle name="콤_00년상반기현황분석(000512)-A.xls Chart 161_정이사님보고0907_Book1_다대포 해수욕장-내역서" xfId="1172"/>
    <cellStyle name="콤_00년상반기현황분석(000512)-A.xls Chart 161_정이사님보고0907_Book1_조형물 내역서(원본)" xfId="1173"/>
    <cellStyle name="콤_00년상반기현황분석(000512)-A.xls Chart 161_정이사님보고0907_다대포 해수욕장-내역서" xfId="1174"/>
    <cellStyle name="콤_00년상반기현황분석(000512)-A.xls Chart 161_정이사님보고0907_인상시부담액(임,단협(1).04.26수정)" xfId="1175"/>
    <cellStyle name="콤_00년상반기현황분석(000512)-A.xls Chart 161_정이사님보고0907_인상시부담액(임,단협(1).04.26수정)_다대포 해수욕장-내역서" xfId="1176"/>
    <cellStyle name="콤_00년상반기현황분석(000512)-A.xls Chart 161_정이사님보고0907_인상시부담액(임,단협(1).04.26수정)_조형물 내역서(원본)" xfId="1177"/>
    <cellStyle name="콤_00년상반기현황분석(000512)-A.xls Chart 161_정이사님보고0907_조형물 내역서(원본)" xfId="1178"/>
    <cellStyle name="콤_00년상반기현황분석(000512)-A.xls Chart 161_조형물 내역서(원본)" xfId="1179"/>
    <cellStyle name="콤_IQS00년 상반기보고000520(소장)-1" xfId="1180"/>
    <cellStyle name="콤_IQS00년 상반기보고000520(소장)-1.xls Chart 156" xfId="1181"/>
    <cellStyle name="콤_IQS00년 상반기보고000520(소장)-1.xls Chart 156_Book1" xfId="1182"/>
    <cellStyle name="콤_IQS00년 상반기보고000520(소장)-1.xls Chart 156_Book1_다대포 해수욕장-내역서" xfId="1183"/>
    <cellStyle name="콤_IQS00년 상반기보고000520(소장)-1.xls Chart 156_Book1_조형물 내역서(원본)" xfId="1184"/>
    <cellStyle name="콤_IQS00년 상반기보고000520(소장)-1.xls Chart 156_다대포 해수욕장-내역서" xfId="1185"/>
    <cellStyle name="콤_IQS00년 상반기보고000520(소장)-1.xls Chart 156_사장님IQS개선회의(조립생기팀0816)" xfId="1186"/>
    <cellStyle name="콤_IQS00년 상반기보고000520(소장)-1.xls Chart 156_사장님IQS개선회의(조립생기팀0816)_Book1" xfId="1187"/>
    <cellStyle name="콤_IQS00년 상반기보고000520(소장)-1.xls Chart 156_사장님IQS개선회의(조립생기팀0816)_Book1_다대포 해수욕장-내역서" xfId="1188"/>
    <cellStyle name="콤_IQS00년 상반기보고000520(소장)-1.xls Chart 156_사장님IQS개선회의(조립생기팀0816)_Book1_조형물 내역서(원본)" xfId="1189"/>
    <cellStyle name="콤_IQS00년 상반기보고000520(소장)-1.xls Chart 156_사장님IQS개선회의(조립생기팀0816)_다대포 해수욕장-내역서" xfId="1190"/>
    <cellStyle name="콤_IQS00년 상반기보고000520(소장)-1.xls Chart 156_사장님IQS개선회의(조립생기팀0816)_인상시부담액(임,단협(1).04.26수정)" xfId="1191"/>
    <cellStyle name="콤_IQS00년 상반기보고000520(소장)-1.xls Chart 156_사장님IQS개선회의(조립생기팀0816)_인상시부담액(임,단협(1).04.26수정)_다대포 해수욕장-내역서" xfId="1192"/>
    <cellStyle name="콤_IQS00년 상반기보고000520(소장)-1.xls Chart 156_사장님IQS개선회의(조립생기팀0816)_인상시부담액(임,단협(1).04.26수정)_조형물 내역서(원본)" xfId="1193"/>
    <cellStyle name="콤_IQS00년 상반기보고000520(소장)-1.xls Chart 156_사장님IQS개선회의(조립생기팀0816)_조형물 내역서(원본)" xfId="1194"/>
    <cellStyle name="콤_IQS00년 상반기보고000520(소장)-1.xls Chart 156_인상시부담액(임,단협(1).04.26수정)" xfId="1195"/>
    <cellStyle name="콤_IQS00년 상반기보고000520(소장)-1.xls Chart 156_인상시부담액(임,단협(1).04.26수정)_다대포 해수욕장-내역서" xfId="1196"/>
    <cellStyle name="콤_IQS00년 상반기보고000520(소장)-1.xls Chart 156_인상시부담액(임,단협(1).04.26수정)_조형물 내역서(원본)" xfId="1197"/>
    <cellStyle name="콤_IQS00년 상반기보고000520(소장)-1.xls Chart 156_정이사님보고0907" xfId="1198"/>
    <cellStyle name="콤_IQS00년 상반기보고000520(소장)-1.xls Chart 156_정이사님보고0907_Book1" xfId="1199"/>
    <cellStyle name="콤_IQS00년 상반기보고000520(소장)-1.xls Chart 156_정이사님보고0907_Book1_다대포 해수욕장-내역서" xfId="1200"/>
    <cellStyle name="콤_IQS00년 상반기보고000520(소장)-1.xls Chart 156_정이사님보고0907_Book1_조형물 내역서(원본)" xfId="1201"/>
    <cellStyle name="콤_IQS00년 상반기보고000520(소장)-1.xls Chart 156_정이사님보고0907_다대포 해수욕장-내역서" xfId="1202"/>
    <cellStyle name="콤_IQS00년 상반기보고000520(소장)-1.xls Chart 156_정이사님보고0907_인상시부담액(임,단협(1).04.26수정)" xfId="1203"/>
    <cellStyle name="콤_IQS00년 상반기보고000520(소장)-1.xls Chart 156_정이사님보고0907_인상시부담액(임,단협(1).04.26수정)_다대포 해수욕장-내역서" xfId="1204"/>
    <cellStyle name="콤_IQS00년 상반기보고000520(소장)-1.xls Chart 156_정이사님보고0907_인상시부담액(임,단협(1).04.26수정)_조형물 내역서(원본)" xfId="1205"/>
    <cellStyle name="콤_IQS00년 상반기보고000520(소장)-1.xls Chart 156_정이사님보고0907_조형물 내역서(원본)" xfId="1206"/>
    <cellStyle name="콤_IQS00년 상반기보고000520(소장)-1.xls Chart 156_조형물 내역서(원본)" xfId="1207"/>
    <cellStyle name="콤_IQS00년 상반기보고000520(소장)-1.xls Chart 157" xfId="1208"/>
    <cellStyle name="콤_IQS00년 상반기보고000520(소장)-1.xls Chart 157_Book1" xfId="1209"/>
    <cellStyle name="콤_IQS00년 상반기보고000520(소장)-1.xls Chart 157_Book1_다대포 해수욕장-내역서" xfId="1210"/>
    <cellStyle name="콤_IQS00년 상반기보고000520(소장)-1.xls Chart 157_Book1_조형물 내역서(원본)" xfId="1211"/>
    <cellStyle name="콤_IQS00년 상반기보고000520(소장)-1.xls Chart 157_다대포 해수욕장-내역서" xfId="1212"/>
    <cellStyle name="콤_IQS00년 상반기보고000520(소장)-1.xls Chart 157_사장님IQS개선회의(조립생기팀0816)" xfId="1213"/>
    <cellStyle name="콤_IQS00년 상반기보고000520(소장)-1.xls Chart 157_사장님IQS개선회의(조립생기팀0816)_Book1" xfId="1214"/>
    <cellStyle name="콤_IQS00년 상반기보고000520(소장)-1.xls Chart 157_사장님IQS개선회의(조립생기팀0816)_Book1_다대포 해수욕장-내역서" xfId="1215"/>
    <cellStyle name="콤_IQS00년 상반기보고000520(소장)-1.xls Chart 157_사장님IQS개선회의(조립생기팀0816)_Book1_조형물 내역서(원본)" xfId="1216"/>
    <cellStyle name="콤_IQS00년 상반기보고000520(소장)-1.xls Chart 157_사장님IQS개선회의(조립생기팀0816)_다대포 해수욕장-내역서" xfId="1217"/>
    <cellStyle name="콤_IQS00년 상반기보고000520(소장)-1.xls Chart 157_사장님IQS개선회의(조립생기팀0816)_인상시부담액(임,단협(1).04.26수정)" xfId="1218"/>
    <cellStyle name="콤_IQS00년 상반기보고000520(소장)-1.xls Chart 157_사장님IQS개선회의(조립생기팀0816)_인상시부담액(임,단협(1).04.26수정)_다대포 해수욕장-내역서" xfId="1219"/>
    <cellStyle name="콤_IQS00년 상반기보고000520(소장)-1.xls Chart 157_사장님IQS개선회의(조립생기팀0816)_인상시부담액(임,단협(1).04.26수정)_조형물 내역서(원본)" xfId="1220"/>
    <cellStyle name="콤_IQS00년 상반기보고000520(소장)-1.xls Chart 157_사장님IQS개선회의(조립생기팀0816)_조형물 내역서(원본)" xfId="1221"/>
    <cellStyle name="콤_IQS00년 상반기보고000520(소장)-1.xls Chart 157_인상시부담액(임,단협(1).04.26수정)" xfId="1222"/>
    <cellStyle name="콤_IQS00년 상반기보고000520(소장)-1.xls Chart 157_인상시부담액(임,단협(1).04.26수정)_다대포 해수욕장-내역서" xfId="1223"/>
    <cellStyle name="콤_IQS00년 상반기보고000520(소장)-1.xls Chart 157_인상시부담액(임,단협(1).04.26수정)_조형물 내역서(원본)" xfId="1224"/>
    <cellStyle name="콤_IQS00년 상반기보고000520(소장)-1.xls Chart 157_정이사님보고0907" xfId="1225"/>
    <cellStyle name="콤_IQS00년 상반기보고000520(소장)-1.xls Chart 157_정이사님보고0907_Book1" xfId="1226"/>
    <cellStyle name="콤_IQS00년 상반기보고000520(소장)-1.xls Chart 157_정이사님보고0907_Book1_다대포 해수욕장-내역서" xfId="1227"/>
    <cellStyle name="콤_IQS00년 상반기보고000520(소장)-1.xls Chart 157_정이사님보고0907_Book1_조형물 내역서(원본)" xfId="1228"/>
    <cellStyle name="콤_IQS00년 상반기보고000520(소장)-1.xls Chart 157_정이사님보고0907_다대포 해수욕장-내역서" xfId="1229"/>
    <cellStyle name="콤_IQS00년 상반기보고000520(소장)-1.xls Chart 157_정이사님보고0907_인상시부담액(임,단협(1).04.26수정)" xfId="1230"/>
    <cellStyle name="콤_IQS00년 상반기보고000520(소장)-1.xls Chart 157_정이사님보고0907_인상시부담액(임,단협(1).04.26수정)_다대포 해수욕장-내역서" xfId="1231"/>
    <cellStyle name="콤_IQS00년 상반기보고000520(소장)-1.xls Chart 157_정이사님보고0907_인상시부담액(임,단협(1).04.26수정)_조형물 내역서(원본)" xfId="1232"/>
    <cellStyle name="콤_IQS00년 상반기보고000520(소장)-1.xls Chart 157_정이사님보고0907_조형물 내역서(원본)" xfId="1233"/>
    <cellStyle name="콤_IQS00년 상반기보고000520(소장)-1.xls Chart 157_조형물 내역서(원본)" xfId="1234"/>
    <cellStyle name="콤_IQS00년 상반기보고000520(소장)-1.xls Chart 158" xfId="1235"/>
    <cellStyle name="콤_IQS00년 상반기보고000520(소장)-1.xls Chart 158_Book1" xfId="1236"/>
    <cellStyle name="콤_IQS00년 상반기보고000520(소장)-1.xls Chart 158_Book1_다대포 해수욕장-내역서" xfId="1237"/>
    <cellStyle name="콤_IQS00년 상반기보고000520(소장)-1.xls Chart 158_Book1_조형물 내역서(원본)" xfId="1238"/>
    <cellStyle name="콤_IQS00년 상반기보고000520(소장)-1.xls Chart 158_다대포 해수욕장-내역서" xfId="1239"/>
    <cellStyle name="콤_IQS00년 상반기보고000520(소장)-1.xls Chart 158_사장님IQS개선회의(조립생기팀0816)" xfId="1240"/>
    <cellStyle name="콤_IQS00년 상반기보고000520(소장)-1.xls Chart 158_사장님IQS개선회의(조립생기팀0816)_Book1" xfId="1241"/>
    <cellStyle name="콤_IQS00년 상반기보고000520(소장)-1.xls Chart 158_사장님IQS개선회의(조립생기팀0816)_Book1_다대포 해수욕장-내역서" xfId="1242"/>
    <cellStyle name="콤_IQS00년 상반기보고000520(소장)-1.xls Chart 158_사장님IQS개선회의(조립생기팀0816)_Book1_조형물 내역서(원본)" xfId="1243"/>
    <cellStyle name="콤_IQS00년 상반기보고000520(소장)-1.xls Chart 158_사장님IQS개선회의(조립생기팀0816)_다대포 해수욕장-내역서" xfId="1244"/>
    <cellStyle name="콤_IQS00년 상반기보고000520(소장)-1.xls Chart 158_사장님IQS개선회의(조립생기팀0816)_인상시부담액(임,단협(1).04.26수정)" xfId="1245"/>
    <cellStyle name="콤_IQS00년 상반기보고000520(소장)-1.xls Chart 158_사장님IQS개선회의(조립생기팀0816)_인상시부담액(임,단협(1).04.26수정)_다대포 해수욕장-내역서" xfId="1246"/>
    <cellStyle name="콤_IQS00년 상반기보고000520(소장)-1.xls Chart 158_사장님IQS개선회의(조립생기팀0816)_인상시부담액(임,단협(1).04.26수정)_조형물 내역서(원본)" xfId="1247"/>
    <cellStyle name="콤_IQS00년 상반기보고000520(소장)-1.xls Chart 158_사장님IQS개선회의(조립생기팀0816)_조형물 내역서(원본)" xfId="1248"/>
    <cellStyle name="콤_IQS00년 상반기보고000520(소장)-1.xls Chart 158_인상시부담액(임,단협(1).04.26수정)" xfId="1249"/>
    <cellStyle name="콤_IQS00년 상반기보고000520(소장)-1.xls Chart 158_인상시부담액(임,단협(1).04.26수정)_다대포 해수욕장-내역서" xfId="1250"/>
    <cellStyle name="콤_IQS00년 상반기보고000520(소장)-1.xls Chart 158_인상시부담액(임,단협(1).04.26수정)_조형물 내역서(원본)" xfId="1251"/>
    <cellStyle name="콤_IQS00년 상반기보고000520(소장)-1.xls Chart 158_정이사님보고0907" xfId="1252"/>
    <cellStyle name="콤_IQS00년 상반기보고000520(소장)-1.xls Chart 158_정이사님보고0907_Book1" xfId="1253"/>
    <cellStyle name="콤_IQS00년 상반기보고000520(소장)-1.xls Chart 158_정이사님보고0907_Book1_다대포 해수욕장-내역서" xfId="1254"/>
    <cellStyle name="콤_IQS00년 상반기보고000520(소장)-1.xls Chart 158_정이사님보고0907_Book1_조형물 내역서(원본)" xfId="1255"/>
    <cellStyle name="콤_IQS00년 상반기보고000520(소장)-1.xls Chart 158_정이사님보고0907_다대포 해수욕장-내역서" xfId="1256"/>
    <cellStyle name="콤_IQS00년 상반기보고000520(소장)-1.xls Chart 158_정이사님보고0907_인상시부담액(임,단협(1).04.26수정)" xfId="1257"/>
    <cellStyle name="콤_IQS00년 상반기보고000520(소장)-1.xls Chart 158_정이사님보고0907_인상시부담액(임,단협(1).04.26수정)_다대포 해수욕장-내역서" xfId="1258"/>
    <cellStyle name="콤_IQS00년 상반기보고000520(소장)-1.xls Chart 158_정이사님보고0907_인상시부담액(임,단협(1).04.26수정)_조형물 내역서(원본)" xfId="1259"/>
    <cellStyle name="콤_IQS00년 상반기보고000520(소장)-1.xls Chart 158_정이사님보고0907_조형물 내역서(원본)" xfId="1260"/>
    <cellStyle name="콤_IQS00년 상반기보고000520(소장)-1.xls Chart 158_조형물 내역서(원본)" xfId="1261"/>
    <cellStyle name="콤_IQS00년 상반기보고000520(소장)-1.xls Chart 160" xfId="1262"/>
    <cellStyle name="콤_IQS00년 상반기보고000520(소장)-1.xls Chart 160_Book1" xfId="1263"/>
    <cellStyle name="콤_IQS00년 상반기보고000520(소장)-1.xls Chart 160_Book1_다대포 해수욕장-내역서" xfId="1264"/>
    <cellStyle name="콤_IQS00년 상반기보고000520(소장)-1.xls Chart 160_Book1_조형물 내역서(원본)" xfId="1265"/>
    <cellStyle name="콤_IQS00년 상반기보고000520(소장)-1.xls Chart 160_다대포 해수욕장-내역서" xfId="1266"/>
    <cellStyle name="콤_IQS00년 상반기보고000520(소장)-1.xls Chart 160_사장님IQS개선회의(조립생기팀0816)" xfId="1267"/>
    <cellStyle name="콤_IQS00년 상반기보고000520(소장)-1.xls Chart 160_사장님IQS개선회의(조립생기팀0816)_Book1" xfId="1268"/>
    <cellStyle name="콤_IQS00년 상반기보고000520(소장)-1.xls Chart 160_사장님IQS개선회의(조립생기팀0816)_Book1_다대포 해수욕장-내역서" xfId="1269"/>
    <cellStyle name="콤_IQS00년 상반기보고000520(소장)-1.xls Chart 160_사장님IQS개선회의(조립생기팀0816)_Book1_조형물 내역서(원본)" xfId="1270"/>
    <cellStyle name="콤_IQS00년 상반기보고000520(소장)-1.xls Chart 160_사장님IQS개선회의(조립생기팀0816)_다대포 해수욕장-내역서" xfId="1271"/>
    <cellStyle name="콤_IQS00년 상반기보고000520(소장)-1.xls Chart 160_사장님IQS개선회의(조립생기팀0816)_인상시부담액(임,단협(1).04.26수정)" xfId="1272"/>
    <cellStyle name="콤_IQS00년 상반기보고000520(소장)-1.xls Chart 160_사장님IQS개선회의(조립생기팀0816)_인상시부담액(임,단협(1).04.26수정)_다대포 해수욕장-내역서" xfId="1273"/>
    <cellStyle name="콤_IQS00년 상반기보고000520(소장)-1.xls Chart 160_사장님IQS개선회의(조립생기팀0816)_인상시부담액(임,단협(1).04.26수정)_조형물 내역서(원본)" xfId="1274"/>
    <cellStyle name="콤_IQS00년 상반기보고000520(소장)-1.xls Chart 160_사장님IQS개선회의(조립생기팀0816)_조형물 내역서(원본)" xfId="1275"/>
    <cellStyle name="콤_IQS00년 상반기보고000520(소장)-1.xls Chart 160_인상시부담액(임,단협(1).04.26수정)" xfId="1276"/>
    <cellStyle name="콤_IQS00년 상반기보고000520(소장)-1.xls Chart 160_인상시부담액(임,단협(1).04.26수정)_다대포 해수욕장-내역서" xfId="1277"/>
    <cellStyle name="콤_IQS00년 상반기보고000520(소장)-1.xls Chart 160_인상시부담액(임,단협(1).04.26수정)_조형물 내역서(원본)" xfId="1278"/>
    <cellStyle name="콤_IQS00년 상반기보고000520(소장)-1.xls Chart 160_정이사님보고0907" xfId="1279"/>
    <cellStyle name="콤_IQS00년 상반기보고000520(소장)-1.xls Chart 160_정이사님보고0907_Book1" xfId="1280"/>
    <cellStyle name="콤_IQS00년 상반기보고000520(소장)-1.xls Chart 160_정이사님보고0907_Book1_다대포 해수욕장-내역서" xfId="1281"/>
    <cellStyle name="콤_IQS00년 상반기보고000520(소장)-1.xls Chart 160_정이사님보고0907_Book1_조형물 내역서(원본)" xfId="1282"/>
    <cellStyle name="콤_IQS00년 상반기보고000520(소장)-1.xls Chart 160_정이사님보고0907_다대포 해수욕장-내역서" xfId="1283"/>
    <cellStyle name="콤_IQS00년 상반기보고000520(소장)-1.xls Chart 160_정이사님보고0907_인상시부담액(임,단협(1).04.26수정)" xfId="1284"/>
    <cellStyle name="콤_IQS00년 상반기보고000520(소장)-1.xls Chart 160_정이사님보고0907_인상시부담액(임,단협(1).04.26수정)_다대포 해수욕장-내역서" xfId="1285"/>
    <cellStyle name="콤_IQS00년 상반기보고000520(소장)-1.xls Chart 160_정이사님보고0907_인상시부담액(임,단협(1).04.26수정)_조형물 내역서(원본)" xfId="1286"/>
    <cellStyle name="콤_IQS00년 상반기보고000520(소장)-1.xls Chart 160_정이사님보고0907_조형물 내역서(원본)" xfId="1287"/>
    <cellStyle name="콤_IQS00년 상반기보고000520(소장)-1.xls Chart 160_조형물 내역서(원본)" xfId="1288"/>
    <cellStyle name="콤_IQS00년 상반기보고000520(소장)-1.xls Chart 161" xfId="1289"/>
    <cellStyle name="콤_IQS00년 상반기보고000520(소장)-1.xls Chart 161_Book1" xfId="1290"/>
    <cellStyle name="콤_IQS00년 상반기보고000520(소장)-1.xls Chart 161_Book1_다대포 해수욕장-내역서" xfId="1291"/>
    <cellStyle name="콤_IQS00년 상반기보고000520(소장)-1.xls Chart 161_Book1_조형물 내역서(원본)" xfId="1292"/>
    <cellStyle name="콤_IQS00년 상반기보고000520(소장)-1.xls Chart 161_다대포 해수욕장-내역서" xfId="1293"/>
    <cellStyle name="콤_IQS00년 상반기보고000520(소장)-1.xls Chart 161_사장님IQS개선회의(조립생기팀0816)" xfId="1294"/>
    <cellStyle name="콤_IQS00년 상반기보고000520(소장)-1.xls Chart 161_사장님IQS개선회의(조립생기팀0816)_Book1" xfId="1295"/>
    <cellStyle name="콤_IQS00년 상반기보고000520(소장)-1.xls Chart 161_사장님IQS개선회의(조립생기팀0816)_Book1_다대포 해수욕장-내역서" xfId="1296"/>
    <cellStyle name="콤_IQS00년 상반기보고000520(소장)-1.xls Chart 161_사장님IQS개선회의(조립생기팀0816)_Book1_조형물 내역서(원본)" xfId="1297"/>
    <cellStyle name="콤_IQS00년 상반기보고000520(소장)-1.xls Chart 161_사장님IQS개선회의(조립생기팀0816)_다대포 해수욕장-내역서" xfId="1298"/>
    <cellStyle name="콤_IQS00년 상반기보고000520(소장)-1.xls Chart 161_사장님IQS개선회의(조립생기팀0816)_인상시부담액(임,단협(1).04.26수정)" xfId="1299"/>
    <cellStyle name="콤_IQS00년 상반기보고000520(소장)-1.xls Chart 161_사장님IQS개선회의(조립생기팀0816)_인상시부담액(임,단협(1).04.26수정)_다대포 해수욕장-내역서" xfId="1300"/>
    <cellStyle name="콤_IQS00년 상반기보고000520(소장)-1.xls Chart 161_사장님IQS개선회의(조립생기팀0816)_인상시부담액(임,단협(1).04.26수정)_조형물 내역서(원본)" xfId="1301"/>
    <cellStyle name="콤_IQS00년 상반기보고000520(소장)-1.xls Chart 161_사장님IQS개선회의(조립생기팀0816)_조형물 내역서(원본)" xfId="1302"/>
    <cellStyle name="콤_IQS00년 상반기보고000520(소장)-1.xls Chart 161_인상시부담액(임,단협(1).04.26수정)" xfId="1303"/>
    <cellStyle name="콤_IQS00년 상반기보고000520(소장)-1.xls Chart 161_인상시부담액(임,단협(1).04.26수정)_다대포 해수욕장-내역서" xfId="1304"/>
    <cellStyle name="콤_IQS00년 상반기보고000520(소장)-1.xls Chart 161_인상시부담액(임,단협(1).04.26수정)_조형물 내역서(원본)" xfId="1305"/>
    <cellStyle name="콤_IQS00년 상반기보고000520(소장)-1.xls Chart 161_정이사님보고0907" xfId="1306"/>
    <cellStyle name="콤_IQS00년 상반기보고000520(소장)-1.xls Chart 161_정이사님보고0907_Book1" xfId="1307"/>
    <cellStyle name="콤_IQS00년 상반기보고000520(소장)-1.xls Chart 161_정이사님보고0907_Book1_다대포 해수욕장-내역서" xfId="1308"/>
    <cellStyle name="콤_IQS00년 상반기보고000520(소장)-1.xls Chart 161_정이사님보고0907_Book1_조형물 내역서(원본)" xfId="1309"/>
    <cellStyle name="콤_IQS00년 상반기보고000520(소장)-1.xls Chart 161_정이사님보고0907_다대포 해수욕장-내역서" xfId="1310"/>
    <cellStyle name="콤_IQS00년 상반기보고000520(소장)-1.xls Chart 161_정이사님보고0907_인상시부담액(임,단협(1).04.26수정)" xfId="1311"/>
    <cellStyle name="콤_IQS00년 상반기보고000520(소장)-1.xls Chart 161_정이사님보고0907_인상시부담액(임,단협(1).04.26수정)_다대포 해수욕장-내역서" xfId="1312"/>
    <cellStyle name="콤_IQS00년 상반기보고000520(소장)-1.xls Chart 161_정이사님보고0907_인상시부담액(임,단협(1).04.26수정)_조형물 내역서(원본)" xfId="1313"/>
    <cellStyle name="콤_IQS00년 상반기보고000520(소장)-1.xls Chart 161_정이사님보고0907_조형물 내역서(원본)" xfId="1314"/>
    <cellStyle name="콤_IQS00년 상반기보고000520(소장)-1.xls Chart 161_조형물 내역서(원본)" xfId="1315"/>
    <cellStyle name="콤_IQS00년 상반기보고000520(소장)-1_Book1" xfId="1316"/>
    <cellStyle name="콤_IQS00년 상반기보고000520(소장)-1_Book1_다대포 해수욕장-내역서" xfId="1317"/>
    <cellStyle name="콤_IQS00년 상반기보고000520(소장)-1_Book1_조형물 내역서(원본)" xfId="1318"/>
    <cellStyle name="콤_IQS00년 상반기보고000520(소장)-1_다대포 해수욕장-내역서" xfId="1319"/>
    <cellStyle name="콤_IQS00년 상반기보고000520(소장)-1_사장님IQS개선회의(조립생기팀0816)" xfId="1320"/>
    <cellStyle name="콤_IQS00년 상반기보고000520(소장)-1_사장님IQS개선회의(조립생기팀0816)_Book1" xfId="1321"/>
    <cellStyle name="콤_IQS00년 상반기보고000520(소장)-1_사장님IQS개선회의(조립생기팀0816)_Book1_다대포 해수욕장-내역서" xfId="1322"/>
    <cellStyle name="콤_IQS00년 상반기보고000520(소장)-1_사장님IQS개선회의(조립생기팀0816)_Book1_조형물 내역서(원본)" xfId="1323"/>
    <cellStyle name="콤_IQS00년 상반기보고000520(소장)-1_사장님IQS개선회의(조립생기팀0816)_다대포 해수욕장-내역서" xfId="1324"/>
    <cellStyle name="콤_IQS00년 상반기보고000520(소장)-1_사장님IQS개선회의(조립생기팀0816)_인상시부담액(임,단협(1).04.26수정)" xfId="1325"/>
    <cellStyle name="콤_IQS00년 상반기보고000520(소장)-1_사장님IQS개선회의(조립생기팀0816)_인상시부담액(임,단협(1).04.26수정)_다대포 해수욕장-내역서" xfId="1326"/>
    <cellStyle name="콤_IQS00년 상반기보고000520(소장)-1_사장님IQS개선회의(조립생기팀0816)_인상시부담액(임,단협(1).04.26수정)_조형물 내역서(원본)" xfId="1327"/>
    <cellStyle name="콤_IQS00년 상반기보고000520(소장)-1_사장님IQS개선회의(조립생기팀0816)_조형물 내역서(원본)" xfId="1328"/>
    <cellStyle name="콤_IQS00년 상반기보고000520(소장)-1_인상시부담액(임,단협(1).04.26수정)" xfId="1329"/>
    <cellStyle name="콤_IQS00년 상반기보고000520(소장)-1_인상시부담액(임,단협(1).04.26수정)_다대포 해수욕장-내역서" xfId="1330"/>
    <cellStyle name="콤_IQS00년 상반기보고000520(소장)-1_인상시부담액(임,단협(1).04.26수정)_조형물 내역서(원본)" xfId="1331"/>
    <cellStyle name="콤_IQS00년 상반기보고000520(소장)-1_정이사님보고0907" xfId="1332"/>
    <cellStyle name="콤_IQS00년 상반기보고000520(소장)-1_정이사님보고0907_Book1" xfId="1333"/>
    <cellStyle name="콤_IQS00년 상반기보고000520(소장)-1_정이사님보고0907_Book1_다대포 해수욕장-내역서" xfId="1334"/>
    <cellStyle name="콤_IQS00년 상반기보고000520(소장)-1_정이사님보고0907_Book1_조형물 내역서(원본)" xfId="1335"/>
    <cellStyle name="콤_IQS00년 상반기보고000520(소장)-1_정이사님보고0907_다대포 해수욕장-내역서" xfId="1336"/>
    <cellStyle name="콤_IQS00년 상반기보고000520(소장)-1_정이사님보고0907_인상시부담액(임,단협(1).04.26수정)" xfId="1337"/>
    <cellStyle name="콤_IQS00년 상반기보고000520(소장)-1_정이사님보고0907_인상시부담액(임,단협(1).04.26수정)_다대포 해수욕장-내역서" xfId="1338"/>
    <cellStyle name="콤_IQS00년 상반기보고000520(소장)-1_정이사님보고0907_인상시부담액(임,단협(1).04.26수정)_조형물 내역서(원본)" xfId="1339"/>
    <cellStyle name="콤_IQS00년 상반기보고000520(소장)-1_정이사님보고0907_조형물 내역서(원본)" xfId="1340"/>
    <cellStyle name="콤_IQS00년 상반기보고000520(소장)-1_조형물 내역서(원본)" xfId="1341"/>
    <cellStyle name="콤_다대포 해수욕장-내역서" xfId="1342"/>
    <cellStyle name="콤_다대포 해수욕장-내역서 2" xfId="1343"/>
    <cellStyle name="콤_다대포 해수욕장-내역서 3" xfId="1344"/>
    <cellStyle name="콤_다대포 해수욕장-내역서 4" xfId="1345"/>
    <cellStyle name="콤_다대포 해수욕장-내역서 5" xfId="1346"/>
    <cellStyle name="콤_다대포 해수욕장-내역서_5공구 내역서" xfId="1347"/>
    <cellStyle name="콤_다대포 해수욕장-내역서_5공구 내역서1" xfId="1348"/>
    <cellStyle name="콤_다대포 해수욕장-내역서_경관조명-내역서(20100423)" xfId="1349"/>
    <cellStyle name="콤_다대포 해수욕장-내역서_경관조명-내역서(20100726)" xfId="1350"/>
    <cellStyle name="콤_다대포 해수욕장-내역서_경관조명-내역서(20100803)" xfId="1351"/>
    <cellStyle name="콤_다대포 해수욕장-내역서_남한강내역서" xfId="1352"/>
    <cellStyle name="콤_다대포 해수욕장-내역서_내역서" xfId="1353"/>
    <cellStyle name="콤_다대포 해수욕장-내역서_내역서(용훈작업)" xfId="1354"/>
    <cellStyle name="콤_다대포 해수욕장-내역서_단가비교표" xfId="1355"/>
    <cellStyle name="콤_다대포 해수욕장-내역서_보도블럭-1" xfId="1356"/>
    <cellStyle name="콤_다대포 해수욕장-내역서_위천천 내역서" xfId="1357"/>
    <cellStyle name="콤_다대포 해수욕장-내역서_전호대교-내역서(교량)-수정" xfId="1358"/>
    <cellStyle name="콤_다대포 해수욕장-내역서_하늘도시" xfId="1359"/>
    <cellStyle name="콤_다대포 해수욕장-내역서_하천 내역서" xfId="1360"/>
    <cellStyle name="콤_사본 - 계산서" xfId="1361"/>
    <cellStyle name="콤_석촌동꽃마을빌딩" xfId="1362"/>
    <cellStyle name="콤_성산아파트" xfId="1363"/>
    <cellStyle name="콤_신성교회" xfId="1364"/>
    <cellStyle name="콤_조형물 내역서(원본)" xfId="1365"/>
    <cellStyle name="콤_조형물 내역서(원본) 2" xfId="1366"/>
    <cellStyle name="콤_조형물 내역서(원본) 3" xfId="1367"/>
    <cellStyle name="콤_조형물 내역서(원본) 4" xfId="1368"/>
    <cellStyle name="콤_조형물 내역서(원본) 5" xfId="1369"/>
    <cellStyle name="콤_조형물 내역서(원본)_5공구 내역서" xfId="1370"/>
    <cellStyle name="콤_조형물 내역서(원본)_5공구 내역서1" xfId="1371"/>
    <cellStyle name="콤_조형물 내역서(원본)_경관조명-내역서(20100423)" xfId="1372"/>
    <cellStyle name="콤_조형물 내역서(원본)_경관조명-내역서(20100726)" xfId="1373"/>
    <cellStyle name="콤_조형물 내역서(원본)_경관조명-내역서(20100803)" xfId="1374"/>
    <cellStyle name="콤_조형물 내역서(원본)_남한강내역서" xfId="1375"/>
    <cellStyle name="콤_조형물 내역서(원본)_내역서" xfId="1376"/>
    <cellStyle name="콤_조형물 내역서(원본)_내역서(용훈작업)" xfId="1377"/>
    <cellStyle name="콤_조형물 내역서(원본)_단가비교표" xfId="1378"/>
    <cellStyle name="콤_조형물 내역서(원본)_보도블럭-1" xfId="1379"/>
    <cellStyle name="콤_조형물 내역서(원본)_위천천 내역서" xfId="1380"/>
    <cellStyle name="콤_조형물 내역서(원본)_전호대교-내역서(교량)-수정" xfId="1381"/>
    <cellStyle name="콤_조형물 내역서(원본)_하늘도시" xfId="1382"/>
    <cellStyle name="콤_조형물 내역서(원본)_하천 내역서" xfId="1383"/>
    <cellStyle name="콤마 [" xfId="1384"/>
    <cellStyle name="콤마 []" xfId="1385"/>
    <cellStyle name="콤마 [_다대포 해수욕장-내역서" xfId="1386"/>
    <cellStyle name="콤마 [0]_ " xfId="1387"/>
    <cellStyle name="콤마 [0]_일위대가산출근거" xfId="1388"/>
    <cellStyle name="콤마 [2]" xfId="1389"/>
    <cellStyle name="콤마,_x0005__x0014_" xfId="1390"/>
    <cellStyle name="콤마[,]" xfId="1391"/>
    <cellStyle name="콤마[0]" xfId="1392"/>
    <cellStyle name="콤마_ " xfId="1393"/>
    <cellStyle name="콤막 [0]_수출실적 _양식98" xfId="1394"/>
    <cellStyle name="통" xfId="1395"/>
    <cellStyle name="통_00년상반기현황분석(000512)-A.xls Chart 156" xfId="1396"/>
    <cellStyle name="통_00년상반기현황분석(000512)-A.xls Chart 156_Book1" xfId="1397"/>
    <cellStyle name="통_00년상반기현황분석(000512)-A.xls Chart 156_Book1_다대포 해수욕장-내역서" xfId="1398"/>
    <cellStyle name="통_00년상반기현황분석(000512)-A.xls Chart 156_Book1_조형물 내역서(원본)" xfId="1399"/>
    <cellStyle name="통_00년상반기현황분석(000512)-A.xls Chart 156_다대포 해수욕장-내역서" xfId="1400"/>
    <cellStyle name="통_00년상반기현황분석(000512)-A.xls Chart 156_사장님IQS개선회의(조립생기팀0816)" xfId="1401"/>
    <cellStyle name="통_00년상반기현황분석(000512)-A.xls Chart 156_사장님IQS개선회의(조립생기팀0816)_Book1" xfId="1402"/>
    <cellStyle name="통_00년상반기현황분석(000512)-A.xls Chart 156_사장님IQS개선회의(조립생기팀0816)_Book1_다대포 해수욕장-내역서" xfId="1403"/>
    <cellStyle name="통_00년상반기현황분석(000512)-A.xls Chart 156_사장님IQS개선회의(조립생기팀0816)_Book1_조형물 내역서(원본)" xfId="1404"/>
    <cellStyle name="통_00년상반기현황분석(000512)-A.xls Chart 156_사장님IQS개선회의(조립생기팀0816)_다대포 해수욕장-내역서" xfId="1405"/>
    <cellStyle name="통_00년상반기현황분석(000512)-A.xls Chart 156_사장님IQS개선회의(조립생기팀0816)_인상시부담액(임,단협(1).04.26수정)" xfId="1406"/>
    <cellStyle name="통_00년상반기현황분석(000512)-A.xls Chart 156_사장님IQS개선회의(조립생기팀0816)_인상시부담액(임,단협(1).04.26수정)_다대포 해수욕장-내역서" xfId="1407"/>
    <cellStyle name="통_00년상반기현황분석(000512)-A.xls Chart 156_사장님IQS개선회의(조립생기팀0816)_인상시부담액(임,단협(1).04.26수정)_조형물 내역서(원본)" xfId="1408"/>
    <cellStyle name="통_00년상반기현황분석(000512)-A.xls Chart 156_사장님IQS개선회의(조립생기팀0816)_조형물 내역서(원본)" xfId="1409"/>
    <cellStyle name="통_00년상반기현황분석(000512)-A.xls Chart 156_인상시부담액(임,단협(1).04.26수정)" xfId="1410"/>
    <cellStyle name="통_00년상반기현황분석(000512)-A.xls Chart 156_인상시부담액(임,단협(1).04.26수정)_다대포 해수욕장-내역서" xfId="1411"/>
    <cellStyle name="통_00년상반기현황분석(000512)-A.xls Chart 156_인상시부담액(임,단협(1).04.26수정)_조형물 내역서(원본)" xfId="1412"/>
    <cellStyle name="통_00년상반기현황분석(000512)-A.xls Chart 156_정이사님보고0907" xfId="1413"/>
    <cellStyle name="통_00년상반기현황분석(000512)-A.xls Chart 156_정이사님보고0907_Book1" xfId="1414"/>
    <cellStyle name="통_00년상반기현황분석(000512)-A.xls Chart 156_정이사님보고0907_Book1_다대포 해수욕장-내역서" xfId="1415"/>
    <cellStyle name="통_00년상반기현황분석(000512)-A.xls Chart 156_정이사님보고0907_Book1_조형물 내역서(원본)" xfId="1416"/>
    <cellStyle name="통_00년상반기현황분석(000512)-A.xls Chart 156_정이사님보고0907_다대포 해수욕장-내역서" xfId="1417"/>
    <cellStyle name="통_00년상반기현황분석(000512)-A.xls Chart 156_정이사님보고0907_인상시부담액(임,단협(1).04.26수정)" xfId="1418"/>
    <cellStyle name="통_00년상반기현황분석(000512)-A.xls Chart 156_정이사님보고0907_인상시부담액(임,단협(1).04.26수정)_다대포 해수욕장-내역서" xfId="1419"/>
    <cellStyle name="통_00년상반기현황분석(000512)-A.xls Chart 156_정이사님보고0907_인상시부담액(임,단협(1).04.26수정)_조형물 내역서(원본)" xfId="1420"/>
    <cellStyle name="통_00년상반기현황분석(000512)-A.xls Chart 156_정이사님보고0907_조형물 내역서(원본)" xfId="1421"/>
    <cellStyle name="통_00년상반기현황분석(000512)-A.xls Chart 156_조형물 내역서(원본)" xfId="1422"/>
    <cellStyle name="통_00년상반기현황분석(000512)-A.xls Chart 157" xfId="1423"/>
    <cellStyle name="통_00년상반기현황분석(000512)-A.xls Chart 157_Book1" xfId="1424"/>
    <cellStyle name="통_00년상반기현황분석(000512)-A.xls Chart 157_Book1_다대포 해수욕장-내역서" xfId="1425"/>
    <cellStyle name="통_00년상반기현황분석(000512)-A.xls Chart 157_Book1_조형물 내역서(원본)" xfId="1426"/>
    <cellStyle name="통_00년상반기현황분석(000512)-A.xls Chart 157_다대포 해수욕장-내역서" xfId="1427"/>
    <cellStyle name="통_00년상반기현황분석(000512)-A.xls Chart 157_사장님IQS개선회의(조립생기팀0816)" xfId="1428"/>
    <cellStyle name="통_00년상반기현황분석(000512)-A.xls Chart 157_사장님IQS개선회의(조립생기팀0816)_Book1" xfId="1429"/>
    <cellStyle name="통_00년상반기현황분석(000512)-A.xls Chart 157_사장님IQS개선회의(조립생기팀0816)_Book1_다대포 해수욕장-내역서" xfId="1430"/>
    <cellStyle name="통_00년상반기현황분석(000512)-A.xls Chart 157_사장님IQS개선회의(조립생기팀0816)_Book1_조형물 내역서(원본)" xfId="1431"/>
    <cellStyle name="통_00년상반기현황분석(000512)-A.xls Chart 157_사장님IQS개선회의(조립생기팀0816)_다대포 해수욕장-내역서" xfId="1432"/>
    <cellStyle name="통_00년상반기현황분석(000512)-A.xls Chart 157_사장님IQS개선회의(조립생기팀0816)_인상시부담액(임,단협(1).04.26수정)" xfId="1433"/>
    <cellStyle name="통_00년상반기현황분석(000512)-A.xls Chart 157_사장님IQS개선회의(조립생기팀0816)_인상시부담액(임,단협(1).04.26수정)_다대포 해수욕장-내역서" xfId="1434"/>
    <cellStyle name="통_00년상반기현황분석(000512)-A.xls Chart 157_사장님IQS개선회의(조립생기팀0816)_인상시부담액(임,단협(1).04.26수정)_조형물 내역서(원본)" xfId="1435"/>
    <cellStyle name="통_00년상반기현황분석(000512)-A.xls Chart 157_사장님IQS개선회의(조립생기팀0816)_조형물 내역서(원본)" xfId="1436"/>
    <cellStyle name="통_00년상반기현황분석(000512)-A.xls Chart 157_인상시부담액(임,단협(1).04.26수정)" xfId="1437"/>
    <cellStyle name="통_00년상반기현황분석(000512)-A.xls Chart 157_인상시부담액(임,단협(1).04.26수정)_다대포 해수욕장-내역서" xfId="1438"/>
    <cellStyle name="통_00년상반기현황분석(000512)-A.xls Chart 157_인상시부담액(임,단협(1).04.26수정)_조형물 내역서(원본)" xfId="1439"/>
    <cellStyle name="통_00년상반기현황분석(000512)-A.xls Chart 157_정이사님보고0907" xfId="1440"/>
    <cellStyle name="통_00년상반기현황분석(000512)-A.xls Chart 157_정이사님보고0907_Book1" xfId="1441"/>
    <cellStyle name="통_00년상반기현황분석(000512)-A.xls Chart 157_정이사님보고0907_Book1_다대포 해수욕장-내역서" xfId="1442"/>
    <cellStyle name="통_00년상반기현황분석(000512)-A.xls Chart 157_정이사님보고0907_Book1_조형물 내역서(원본)" xfId="1443"/>
    <cellStyle name="통_00년상반기현황분석(000512)-A.xls Chart 157_정이사님보고0907_다대포 해수욕장-내역서" xfId="1444"/>
    <cellStyle name="통_00년상반기현황분석(000512)-A.xls Chart 157_정이사님보고0907_인상시부담액(임,단협(1).04.26수정)" xfId="1445"/>
    <cellStyle name="통_00년상반기현황분석(000512)-A.xls Chart 157_정이사님보고0907_인상시부담액(임,단협(1).04.26수정)_다대포 해수욕장-내역서" xfId="1446"/>
    <cellStyle name="통_00년상반기현황분석(000512)-A.xls Chart 157_정이사님보고0907_인상시부담액(임,단협(1).04.26수정)_조형물 내역서(원본)" xfId="1447"/>
    <cellStyle name="통_00년상반기현황분석(000512)-A.xls Chart 157_정이사님보고0907_조형물 내역서(원본)" xfId="1448"/>
    <cellStyle name="통_00년상반기현황분석(000512)-A.xls Chart 157_조형물 내역서(원본)" xfId="1449"/>
    <cellStyle name="통_00년상반기현황분석(000512)-A.xls Chart 158" xfId="1450"/>
    <cellStyle name="통_00년상반기현황분석(000512)-A.xls Chart 158_Book1" xfId="1451"/>
    <cellStyle name="통_00년상반기현황분석(000512)-A.xls Chart 158_Book1_다대포 해수욕장-내역서" xfId="1452"/>
    <cellStyle name="통_00년상반기현황분석(000512)-A.xls Chart 158_Book1_조형물 내역서(원본)" xfId="1453"/>
    <cellStyle name="통_00년상반기현황분석(000512)-A.xls Chart 158_다대포 해수욕장-내역서" xfId="1454"/>
    <cellStyle name="통_00년상반기현황분석(000512)-A.xls Chart 158_사장님IQS개선회의(조립생기팀0816)" xfId="1455"/>
    <cellStyle name="통_00년상반기현황분석(000512)-A.xls Chart 158_사장님IQS개선회의(조립생기팀0816)_Book1" xfId="1456"/>
    <cellStyle name="통_00년상반기현황분석(000512)-A.xls Chart 158_사장님IQS개선회의(조립생기팀0816)_Book1_다대포 해수욕장-내역서" xfId="1457"/>
    <cellStyle name="통_00년상반기현황분석(000512)-A.xls Chart 158_사장님IQS개선회의(조립생기팀0816)_Book1_조형물 내역서(원본)" xfId="1458"/>
    <cellStyle name="통_00년상반기현황분석(000512)-A.xls Chart 158_사장님IQS개선회의(조립생기팀0816)_다대포 해수욕장-내역서" xfId="1459"/>
    <cellStyle name="통_00년상반기현황분석(000512)-A.xls Chart 158_사장님IQS개선회의(조립생기팀0816)_인상시부담액(임,단협(1).04.26수정)" xfId="1460"/>
    <cellStyle name="통_00년상반기현황분석(000512)-A.xls Chart 158_사장님IQS개선회의(조립생기팀0816)_인상시부담액(임,단협(1).04.26수정)_다대포 해수욕장-내역서" xfId="1461"/>
    <cellStyle name="통_00년상반기현황분석(000512)-A.xls Chart 158_사장님IQS개선회의(조립생기팀0816)_인상시부담액(임,단협(1).04.26수정)_조형물 내역서(원본)" xfId="1462"/>
    <cellStyle name="통_00년상반기현황분석(000512)-A.xls Chart 158_사장님IQS개선회의(조립생기팀0816)_조형물 내역서(원본)" xfId="1463"/>
    <cellStyle name="통_00년상반기현황분석(000512)-A.xls Chart 158_인상시부담액(임,단협(1).04.26수정)" xfId="1464"/>
    <cellStyle name="통_00년상반기현황분석(000512)-A.xls Chart 158_인상시부담액(임,단협(1).04.26수정)_다대포 해수욕장-내역서" xfId="1465"/>
    <cellStyle name="통_00년상반기현황분석(000512)-A.xls Chart 158_인상시부담액(임,단협(1).04.26수정)_조형물 내역서(원본)" xfId="1466"/>
    <cellStyle name="통_00년상반기현황분석(000512)-A.xls Chart 158_정이사님보고0907" xfId="1467"/>
    <cellStyle name="통_00년상반기현황분석(000512)-A.xls Chart 158_정이사님보고0907_Book1" xfId="1468"/>
    <cellStyle name="통_00년상반기현황분석(000512)-A.xls Chart 158_정이사님보고0907_Book1_다대포 해수욕장-내역서" xfId="1469"/>
    <cellStyle name="통_00년상반기현황분석(000512)-A.xls Chart 158_정이사님보고0907_Book1_조형물 내역서(원본)" xfId="1470"/>
    <cellStyle name="통_00년상반기현황분석(000512)-A.xls Chart 158_정이사님보고0907_다대포 해수욕장-내역서" xfId="1471"/>
    <cellStyle name="통_00년상반기현황분석(000512)-A.xls Chart 158_정이사님보고0907_인상시부담액(임,단협(1).04.26수정)" xfId="1472"/>
    <cellStyle name="통_00년상반기현황분석(000512)-A.xls Chart 158_정이사님보고0907_인상시부담액(임,단협(1).04.26수정)_다대포 해수욕장-내역서" xfId="1473"/>
    <cellStyle name="통_00년상반기현황분석(000512)-A.xls Chart 158_정이사님보고0907_인상시부담액(임,단협(1).04.26수정)_조형물 내역서(원본)" xfId="1474"/>
    <cellStyle name="통_00년상반기현황분석(000512)-A.xls Chart 158_정이사님보고0907_조형물 내역서(원본)" xfId="1475"/>
    <cellStyle name="통_00년상반기현황분석(000512)-A.xls Chart 158_조형물 내역서(원본)" xfId="1476"/>
    <cellStyle name="통_00년상반기현황분석(000512)-A.xls Chart 160" xfId="1477"/>
    <cellStyle name="통_00년상반기현황분석(000512)-A.xls Chart 160_Book1" xfId="1478"/>
    <cellStyle name="통_00년상반기현황분석(000512)-A.xls Chart 160_Book1_다대포 해수욕장-내역서" xfId="1479"/>
    <cellStyle name="통_00년상반기현황분석(000512)-A.xls Chart 160_Book1_조형물 내역서(원본)" xfId="1480"/>
    <cellStyle name="통_00년상반기현황분석(000512)-A.xls Chart 160_다대포 해수욕장-내역서" xfId="1481"/>
    <cellStyle name="통_00년상반기현황분석(000512)-A.xls Chart 160_사장님IQS개선회의(조립생기팀0816)" xfId="1482"/>
    <cellStyle name="통_00년상반기현황분석(000512)-A.xls Chart 160_사장님IQS개선회의(조립생기팀0816)_Book1" xfId="1483"/>
    <cellStyle name="통_00년상반기현황분석(000512)-A.xls Chart 160_사장님IQS개선회의(조립생기팀0816)_Book1_다대포 해수욕장-내역서" xfId="1484"/>
    <cellStyle name="통_00년상반기현황분석(000512)-A.xls Chart 160_사장님IQS개선회의(조립생기팀0816)_Book1_조형물 내역서(원본)" xfId="1485"/>
    <cellStyle name="통_00년상반기현황분석(000512)-A.xls Chart 160_사장님IQS개선회의(조립생기팀0816)_다대포 해수욕장-내역서" xfId="1486"/>
    <cellStyle name="통_00년상반기현황분석(000512)-A.xls Chart 160_사장님IQS개선회의(조립생기팀0816)_인상시부담액(임,단협(1).04.26수정)" xfId="1487"/>
    <cellStyle name="통_00년상반기현황분석(000512)-A.xls Chart 160_사장님IQS개선회의(조립생기팀0816)_인상시부담액(임,단협(1).04.26수정)_다대포 해수욕장-내역서" xfId="1488"/>
    <cellStyle name="통_00년상반기현황분석(000512)-A.xls Chart 160_사장님IQS개선회의(조립생기팀0816)_인상시부담액(임,단협(1).04.26수정)_조형물 내역서(원본)" xfId="1489"/>
    <cellStyle name="통_00년상반기현황분석(000512)-A.xls Chart 160_사장님IQS개선회의(조립생기팀0816)_조형물 내역서(원본)" xfId="1490"/>
    <cellStyle name="통_00년상반기현황분석(000512)-A.xls Chart 160_인상시부담액(임,단협(1).04.26수정)" xfId="1491"/>
    <cellStyle name="통_00년상반기현황분석(000512)-A.xls Chart 160_인상시부담액(임,단협(1).04.26수정)_다대포 해수욕장-내역서" xfId="1492"/>
    <cellStyle name="통_00년상반기현황분석(000512)-A.xls Chart 160_인상시부담액(임,단협(1).04.26수정)_조형물 내역서(원본)" xfId="1493"/>
    <cellStyle name="통_00년상반기현황분석(000512)-A.xls Chart 160_정이사님보고0907" xfId="1494"/>
    <cellStyle name="통_00년상반기현황분석(000512)-A.xls Chart 160_정이사님보고0907_Book1" xfId="1495"/>
    <cellStyle name="통_00년상반기현황분석(000512)-A.xls Chart 160_정이사님보고0907_Book1_다대포 해수욕장-내역서" xfId="1496"/>
    <cellStyle name="통_00년상반기현황분석(000512)-A.xls Chart 160_정이사님보고0907_Book1_조형물 내역서(원본)" xfId="1497"/>
    <cellStyle name="통_00년상반기현황분석(000512)-A.xls Chart 160_정이사님보고0907_다대포 해수욕장-내역서" xfId="1498"/>
    <cellStyle name="통_00년상반기현황분석(000512)-A.xls Chart 160_정이사님보고0907_인상시부담액(임,단협(1).04.26수정)" xfId="1499"/>
    <cellStyle name="통_00년상반기현황분석(000512)-A.xls Chart 160_정이사님보고0907_인상시부담액(임,단협(1).04.26수정)_다대포 해수욕장-내역서" xfId="1500"/>
    <cellStyle name="통_00년상반기현황분석(000512)-A.xls Chart 160_정이사님보고0907_인상시부담액(임,단협(1).04.26수정)_조형물 내역서(원본)" xfId="1501"/>
    <cellStyle name="통_00년상반기현황분석(000512)-A.xls Chart 160_정이사님보고0907_조형물 내역서(원본)" xfId="1502"/>
    <cellStyle name="통_00년상반기현황분석(000512)-A.xls Chart 160_조형물 내역서(원본)" xfId="1503"/>
    <cellStyle name="통_00년상반기현황분석(000512)-A.xls Chart 161" xfId="1504"/>
    <cellStyle name="통_00년상반기현황분석(000512)-A.xls Chart 161_Book1" xfId="1505"/>
    <cellStyle name="통_00년상반기현황분석(000512)-A.xls Chart 161_Book1_다대포 해수욕장-내역서" xfId="1506"/>
    <cellStyle name="통_00년상반기현황분석(000512)-A.xls Chart 161_Book1_조형물 내역서(원본)" xfId="1507"/>
    <cellStyle name="통_00년상반기현황분석(000512)-A.xls Chart 161_다대포 해수욕장-내역서" xfId="1508"/>
    <cellStyle name="통_00년상반기현황분석(000512)-A.xls Chart 161_사장님IQS개선회의(조립생기팀0816)" xfId="1509"/>
    <cellStyle name="통_00년상반기현황분석(000512)-A.xls Chart 161_사장님IQS개선회의(조립생기팀0816)_Book1" xfId="1510"/>
    <cellStyle name="통_00년상반기현황분석(000512)-A.xls Chart 161_사장님IQS개선회의(조립생기팀0816)_Book1_다대포 해수욕장-내역서" xfId="1511"/>
    <cellStyle name="통_00년상반기현황분석(000512)-A.xls Chart 161_사장님IQS개선회의(조립생기팀0816)_Book1_조형물 내역서(원본)" xfId="1512"/>
    <cellStyle name="통_00년상반기현황분석(000512)-A.xls Chart 161_사장님IQS개선회의(조립생기팀0816)_다대포 해수욕장-내역서" xfId="1513"/>
    <cellStyle name="통_00년상반기현황분석(000512)-A.xls Chart 161_사장님IQS개선회의(조립생기팀0816)_인상시부담액(임,단협(1).04.26수정)" xfId="1514"/>
    <cellStyle name="통_00년상반기현황분석(000512)-A.xls Chart 161_사장님IQS개선회의(조립생기팀0816)_인상시부담액(임,단협(1).04.26수정)_다대포 해수욕장-내역서" xfId="1515"/>
    <cellStyle name="통_00년상반기현황분석(000512)-A.xls Chart 161_사장님IQS개선회의(조립생기팀0816)_인상시부담액(임,단협(1).04.26수정)_조형물 내역서(원본)" xfId="1516"/>
    <cellStyle name="통_00년상반기현황분석(000512)-A.xls Chart 161_사장님IQS개선회의(조립생기팀0816)_조형물 내역서(원본)" xfId="1517"/>
    <cellStyle name="통_00년상반기현황분석(000512)-A.xls Chart 161_인상시부담액(임,단협(1).04.26수정)" xfId="1518"/>
    <cellStyle name="통_00년상반기현황분석(000512)-A.xls Chart 161_인상시부담액(임,단협(1).04.26수정)_다대포 해수욕장-내역서" xfId="1519"/>
    <cellStyle name="통_00년상반기현황분석(000512)-A.xls Chart 161_인상시부담액(임,단협(1).04.26수정)_조형물 내역서(원본)" xfId="1520"/>
    <cellStyle name="통_00년상반기현황분석(000512)-A.xls Chart 161_정이사님보고0907" xfId="1521"/>
    <cellStyle name="통_00년상반기현황분석(000512)-A.xls Chart 161_정이사님보고0907_Book1" xfId="1522"/>
    <cellStyle name="통_00년상반기현황분석(000512)-A.xls Chart 161_정이사님보고0907_Book1_다대포 해수욕장-내역서" xfId="1523"/>
    <cellStyle name="통_00년상반기현황분석(000512)-A.xls Chart 161_정이사님보고0907_Book1_조형물 내역서(원본)" xfId="1524"/>
    <cellStyle name="통_00년상반기현황분석(000512)-A.xls Chart 161_정이사님보고0907_다대포 해수욕장-내역서" xfId="1525"/>
    <cellStyle name="통_00년상반기현황분석(000512)-A.xls Chart 161_정이사님보고0907_인상시부담액(임,단협(1).04.26수정)" xfId="1526"/>
    <cellStyle name="통_00년상반기현황분석(000512)-A.xls Chart 161_정이사님보고0907_인상시부담액(임,단협(1).04.26수정)_다대포 해수욕장-내역서" xfId="1527"/>
    <cellStyle name="통_00년상반기현황분석(000512)-A.xls Chart 161_정이사님보고0907_인상시부담액(임,단협(1).04.26수정)_조형물 내역서(원본)" xfId="1528"/>
    <cellStyle name="통_00년상반기현황분석(000512)-A.xls Chart 161_정이사님보고0907_조형물 내역서(원본)" xfId="1529"/>
    <cellStyle name="통_00년상반기현황분석(000512)-A.xls Chart 161_조형물 내역서(원본)" xfId="1530"/>
    <cellStyle name="통_IQS00년 상반기보고000520(소장)-1" xfId="1531"/>
    <cellStyle name="통_IQS00년 상반기보고000520(소장)-1.xls Chart 156" xfId="1532"/>
    <cellStyle name="통_IQS00년 상반기보고000520(소장)-1.xls Chart 156_Book1" xfId="1533"/>
    <cellStyle name="통_IQS00년 상반기보고000520(소장)-1.xls Chart 156_Book1_다대포 해수욕장-내역서" xfId="1534"/>
    <cellStyle name="통_IQS00년 상반기보고000520(소장)-1.xls Chart 156_Book1_조형물 내역서(원본)" xfId="1535"/>
    <cellStyle name="통_IQS00년 상반기보고000520(소장)-1.xls Chart 156_다대포 해수욕장-내역서" xfId="1536"/>
    <cellStyle name="통_IQS00년 상반기보고000520(소장)-1.xls Chart 156_사장님IQS개선회의(조립생기팀0816)" xfId="1537"/>
    <cellStyle name="통_IQS00년 상반기보고000520(소장)-1.xls Chart 156_사장님IQS개선회의(조립생기팀0816)_Book1" xfId="1538"/>
    <cellStyle name="통_IQS00년 상반기보고000520(소장)-1.xls Chart 156_사장님IQS개선회의(조립생기팀0816)_Book1_다대포 해수욕장-내역서" xfId="1539"/>
    <cellStyle name="통_IQS00년 상반기보고000520(소장)-1.xls Chart 156_사장님IQS개선회의(조립생기팀0816)_Book1_조형물 내역서(원본)" xfId="1540"/>
    <cellStyle name="통_IQS00년 상반기보고000520(소장)-1.xls Chart 156_사장님IQS개선회의(조립생기팀0816)_다대포 해수욕장-내역서" xfId="1541"/>
    <cellStyle name="통_IQS00년 상반기보고000520(소장)-1.xls Chart 156_사장님IQS개선회의(조립생기팀0816)_인상시부담액(임,단협(1).04.26수정)" xfId="1542"/>
    <cellStyle name="통_IQS00년 상반기보고000520(소장)-1.xls Chart 156_사장님IQS개선회의(조립생기팀0816)_인상시부담액(임,단협(1).04.26수정)_다대포 해수욕장-내역서" xfId="1543"/>
    <cellStyle name="통_IQS00년 상반기보고000520(소장)-1.xls Chart 156_사장님IQS개선회의(조립생기팀0816)_인상시부담액(임,단협(1).04.26수정)_조형물 내역서(원본)" xfId="1544"/>
    <cellStyle name="통_IQS00년 상반기보고000520(소장)-1.xls Chart 156_사장님IQS개선회의(조립생기팀0816)_조형물 내역서(원본)" xfId="1545"/>
    <cellStyle name="통_IQS00년 상반기보고000520(소장)-1.xls Chart 156_인상시부담액(임,단협(1).04.26수정)" xfId="1546"/>
    <cellStyle name="통_IQS00년 상반기보고000520(소장)-1.xls Chart 156_인상시부담액(임,단협(1).04.26수정)_다대포 해수욕장-내역서" xfId="1547"/>
    <cellStyle name="통_IQS00년 상반기보고000520(소장)-1.xls Chart 156_인상시부담액(임,단협(1).04.26수정)_조형물 내역서(원본)" xfId="1548"/>
    <cellStyle name="통_IQS00년 상반기보고000520(소장)-1.xls Chart 156_정이사님보고0907" xfId="1549"/>
    <cellStyle name="통_IQS00년 상반기보고000520(소장)-1.xls Chart 156_정이사님보고0907_Book1" xfId="1550"/>
    <cellStyle name="통_IQS00년 상반기보고000520(소장)-1.xls Chart 156_정이사님보고0907_Book1_다대포 해수욕장-내역서" xfId="1551"/>
    <cellStyle name="통_IQS00년 상반기보고000520(소장)-1.xls Chart 156_정이사님보고0907_Book1_조형물 내역서(원본)" xfId="1552"/>
    <cellStyle name="통_IQS00년 상반기보고000520(소장)-1.xls Chart 156_정이사님보고0907_다대포 해수욕장-내역서" xfId="1553"/>
    <cellStyle name="통_IQS00년 상반기보고000520(소장)-1.xls Chart 156_정이사님보고0907_인상시부담액(임,단협(1).04.26수정)" xfId="1554"/>
    <cellStyle name="통_IQS00년 상반기보고000520(소장)-1.xls Chart 156_정이사님보고0907_인상시부담액(임,단협(1).04.26수정)_다대포 해수욕장-내역서" xfId="1555"/>
    <cellStyle name="통_IQS00년 상반기보고000520(소장)-1.xls Chart 156_정이사님보고0907_인상시부담액(임,단협(1).04.26수정)_조형물 내역서(원본)" xfId="1556"/>
    <cellStyle name="통_IQS00년 상반기보고000520(소장)-1.xls Chart 156_정이사님보고0907_조형물 내역서(원본)" xfId="1557"/>
    <cellStyle name="통_IQS00년 상반기보고000520(소장)-1.xls Chart 156_조형물 내역서(원본)" xfId="1558"/>
    <cellStyle name="통_IQS00년 상반기보고000520(소장)-1.xls Chart 157" xfId="1559"/>
    <cellStyle name="통_IQS00년 상반기보고000520(소장)-1.xls Chart 157_Book1" xfId="1560"/>
    <cellStyle name="통_IQS00년 상반기보고000520(소장)-1.xls Chart 157_Book1_다대포 해수욕장-내역서" xfId="1561"/>
    <cellStyle name="통_IQS00년 상반기보고000520(소장)-1.xls Chart 157_Book1_조형물 내역서(원본)" xfId="1562"/>
    <cellStyle name="통_IQS00년 상반기보고000520(소장)-1.xls Chart 157_다대포 해수욕장-내역서" xfId="1563"/>
    <cellStyle name="통_IQS00년 상반기보고000520(소장)-1.xls Chart 157_사장님IQS개선회의(조립생기팀0816)" xfId="1564"/>
    <cellStyle name="통_IQS00년 상반기보고000520(소장)-1.xls Chart 157_사장님IQS개선회의(조립생기팀0816)_Book1" xfId="1565"/>
    <cellStyle name="통_IQS00년 상반기보고000520(소장)-1.xls Chart 157_사장님IQS개선회의(조립생기팀0816)_Book1_다대포 해수욕장-내역서" xfId="1566"/>
    <cellStyle name="통_IQS00년 상반기보고000520(소장)-1.xls Chart 157_사장님IQS개선회의(조립생기팀0816)_Book1_조형물 내역서(원본)" xfId="1567"/>
    <cellStyle name="통_IQS00년 상반기보고000520(소장)-1.xls Chart 157_사장님IQS개선회의(조립생기팀0816)_다대포 해수욕장-내역서" xfId="1568"/>
    <cellStyle name="통_IQS00년 상반기보고000520(소장)-1.xls Chart 157_사장님IQS개선회의(조립생기팀0816)_인상시부담액(임,단협(1).04.26수정)" xfId="1569"/>
    <cellStyle name="통_IQS00년 상반기보고000520(소장)-1.xls Chart 157_사장님IQS개선회의(조립생기팀0816)_인상시부담액(임,단협(1).04.26수정)_다대포 해수욕장-내역서" xfId="1570"/>
    <cellStyle name="통_IQS00년 상반기보고000520(소장)-1.xls Chart 157_사장님IQS개선회의(조립생기팀0816)_인상시부담액(임,단협(1).04.26수정)_조형물 내역서(원본)" xfId="1571"/>
    <cellStyle name="통_IQS00년 상반기보고000520(소장)-1.xls Chart 157_사장님IQS개선회의(조립생기팀0816)_조형물 내역서(원본)" xfId="1572"/>
    <cellStyle name="통_IQS00년 상반기보고000520(소장)-1.xls Chart 157_인상시부담액(임,단협(1).04.26수정)" xfId="1573"/>
    <cellStyle name="통_IQS00년 상반기보고000520(소장)-1.xls Chart 157_인상시부담액(임,단협(1).04.26수정)_다대포 해수욕장-내역서" xfId="1574"/>
    <cellStyle name="통_IQS00년 상반기보고000520(소장)-1.xls Chart 157_인상시부담액(임,단협(1).04.26수정)_조형물 내역서(원본)" xfId="1575"/>
    <cellStyle name="통_IQS00년 상반기보고000520(소장)-1.xls Chart 157_정이사님보고0907" xfId="1576"/>
    <cellStyle name="통_IQS00년 상반기보고000520(소장)-1.xls Chart 157_정이사님보고0907_Book1" xfId="1577"/>
    <cellStyle name="통_IQS00년 상반기보고000520(소장)-1.xls Chart 157_정이사님보고0907_Book1_다대포 해수욕장-내역서" xfId="1578"/>
    <cellStyle name="통_IQS00년 상반기보고000520(소장)-1.xls Chart 157_정이사님보고0907_Book1_조형물 내역서(원본)" xfId="1579"/>
    <cellStyle name="통_IQS00년 상반기보고000520(소장)-1.xls Chart 157_정이사님보고0907_다대포 해수욕장-내역서" xfId="1580"/>
    <cellStyle name="통_IQS00년 상반기보고000520(소장)-1.xls Chart 157_정이사님보고0907_인상시부담액(임,단협(1).04.26수정)" xfId="1581"/>
    <cellStyle name="통_IQS00년 상반기보고000520(소장)-1.xls Chart 157_정이사님보고0907_인상시부담액(임,단협(1).04.26수정)_다대포 해수욕장-내역서" xfId="1582"/>
    <cellStyle name="통_IQS00년 상반기보고000520(소장)-1.xls Chart 157_정이사님보고0907_인상시부담액(임,단협(1).04.26수정)_조형물 내역서(원본)" xfId="1583"/>
    <cellStyle name="통_IQS00년 상반기보고000520(소장)-1.xls Chart 157_정이사님보고0907_조형물 내역서(원본)" xfId="1584"/>
    <cellStyle name="통_IQS00년 상반기보고000520(소장)-1.xls Chart 157_조형물 내역서(원본)" xfId="1585"/>
    <cellStyle name="통_IQS00년 상반기보고000520(소장)-1.xls Chart 158" xfId="1586"/>
    <cellStyle name="통_IQS00년 상반기보고000520(소장)-1.xls Chart 158_Book1" xfId="1587"/>
    <cellStyle name="통_IQS00년 상반기보고000520(소장)-1.xls Chart 158_Book1_다대포 해수욕장-내역서" xfId="1588"/>
    <cellStyle name="통_IQS00년 상반기보고000520(소장)-1.xls Chart 158_Book1_조형물 내역서(원본)" xfId="1589"/>
    <cellStyle name="통_IQS00년 상반기보고000520(소장)-1.xls Chart 158_다대포 해수욕장-내역서" xfId="1590"/>
    <cellStyle name="통_IQS00년 상반기보고000520(소장)-1.xls Chart 158_사장님IQS개선회의(조립생기팀0816)" xfId="1591"/>
    <cellStyle name="통_IQS00년 상반기보고000520(소장)-1.xls Chart 158_사장님IQS개선회의(조립생기팀0816)_Book1" xfId="1592"/>
    <cellStyle name="통_IQS00년 상반기보고000520(소장)-1.xls Chart 158_사장님IQS개선회의(조립생기팀0816)_Book1_다대포 해수욕장-내역서" xfId="1593"/>
    <cellStyle name="통_IQS00년 상반기보고000520(소장)-1.xls Chart 158_사장님IQS개선회의(조립생기팀0816)_Book1_조형물 내역서(원본)" xfId="1594"/>
    <cellStyle name="통_IQS00년 상반기보고000520(소장)-1.xls Chart 158_사장님IQS개선회의(조립생기팀0816)_다대포 해수욕장-내역서" xfId="1595"/>
    <cellStyle name="통_IQS00년 상반기보고000520(소장)-1.xls Chart 158_사장님IQS개선회의(조립생기팀0816)_인상시부담액(임,단협(1).04.26수정)" xfId="1596"/>
    <cellStyle name="통_IQS00년 상반기보고000520(소장)-1.xls Chart 158_사장님IQS개선회의(조립생기팀0816)_인상시부담액(임,단협(1).04.26수정)_다대포 해수욕장-내역서" xfId="1597"/>
    <cellStyle name="통_IQS00년 상반기보고000520(소장)-1.xls Chart 158_사장님IQS개선회의(조립생기팀0816)_인상시부담액(임,단협(1).04.26수정)_조형물 내역서(원본)" xfId="1598"/>
    <cellStyle name="통_IQS00년 상반기보고000520(소장)-1.xls Chart 158_사장님IQS개선회의(조립생기팀0816)_조형물 내역서(원본)" xfId="1599"/>
    <cellStyle name="통_IQS00년 상반기보고000520(소장)-1.xls Chart 158_인상시부담액(임,단협(1).04.26수정)" xfId="1600"/>
    <cellStyle name="통_IQS00년 상반기보고000520(소장)-1.xls Chart 158_인상시부담액(임,단협(1).04.26수정)_다대포 해수욕장-내역서" xfId="1601"/>
    <cellStyle name="통_IQS00년 상반기보고000520(소장)-1.xls Chart 158_인상시부담액(임,단협(1).04.26수정)_조형물 내역서(원본)" xfId="1602"/>
    <cellStyle name="통_IQS00년 상반기보고000520(소장)-1.xls Chart 158_정이사님보고0907" xfId="1603"/>
    <cellStyle name="통_IQS00년 상반기보고000520(소장)-1.xls Chart 158_정이사님보고0907_Book1" xfId="1604"/>
    <cellStyle name="통_IQS00년 상반기보고000520(소장)-1.xls Chart 158_정이사님보고0907_Book1_다대포 해수욕장-내역서" xfId="1605"/>
    <cellStyle name="통_IQS00년 상반기보고000520(소장)-1.xls Chart 158_정이사님보고0907_Book1_조형물 내역서(원본)" xfId="1606"/>
    <cellStyle name="통_IQS00년 상반기보고000520(소장)-1.xls Chart 158_정이사님보고0907_다대포 해수욕장-내역서" xfId="1607"/>
    <cellStyle name="통_IQS00년 상반기보고000520(소장)-1.xls Chart 158_정이사님보고0907_인상시부담액(임,단협(1).04.26수정)" xfId="1608"/>
    <cellStyle name="통_IQS00년 상반기보고000520(소장)-1.xls Chart 158_정이사님보고0907_인상시부담액(임,단협(1).04.26수정)_다대포 해수욕장-내역서" xfId="1609"/>
    <cellStyle name="통_IQS00년 상반기보고000520(소장)-1.xls Chart 158_정이사님보고0907_인상시부담액(임,단협(1).04.26수정)_조형물 내역서(원본)" xfId="1610"/>
    <cellStyle name="통_IQS00년 상반기보고000520(소장)-1.xls Chart 158_정이사님보고0907_조형물 내역서(원본)" xfId="1611"/>
    <cellStyle name="통_IQS00년 상반기보고000520(소장)-1.xls Chart 158_조형물 내역서(원본)" xfId="1612"/>
    <cellStyle name="통_IQS00년 상반기보고000520(소장)-1.xls Chart 160" xfId="1613"/>
    <cellStyle name="통_IQS00년 상반기보고000520(소장)-1.xls Chart 160_Book1" xfId="1614"/>
    <cellStyle name="통_IQS00년 상반기보고000520(소장)-1.xls Chart 160_Book1_다대포 해수욕장-내역서" xfId="1615"/>
    <cellStyle name="통_IQS00년 상반기보고000520(소장)-1.xls Chart 160_Book1_조형물 내역서(원본)" xfId="1616"/>
    <cellStyle name="통_IQS00년 상반기보고000520(소장)-1.xls Chart 160_다대포 해수욕장-내역서" xfId="1617"/>
    <cellStyle name="통_IQS00년 상반기보고000520(소장)-1.xls Chart 160_사장님IQS개선회의(조립생기팀0816)" xfId="1618"/>
    <cellStyle name="통_IQS00년 상반기보고000520(소장)-1.xls Chart 160_사장님IQS개선회의(조립생기팀0816)_Book1" xfId="1619"/>
    <cellStyle name="통_IQS00년 상반기보고000520(소장)-1.xls Chart 160_사장님IQS개선회의(조립생기팀0816)_Book1_다대포 해수욕장-내역서" xfId="1620"/>
    <cellStyle name="통_IQS00년 상반기보고000520(소장)-1.xls Chart 160_사장님IQS개선회의(조립생기팀0816)_Book1_조형물 내역서(원본)" xfId="1621"/>
    <cellStyle name="통_IQS00년 상반기보고000520(소장)-1.xls Chart 160_사장님IQS개선회의(조립생기팀0816)_다대포 해수욕장-내역서" xfId="1622"/>
    <cellStyle name="통_IQS00년 상반기보고000520(소장)-1.xls Chart 160_사장님IQS개선회의(조립생기팀0816)_인상시부담액(임,단협(1).04.26수정)" xfId="1623"/>
    <cellStyle name="통_IQS00년 상반기보고000520(소장)-1.xls Chart 160_사장님IQS개선회의(조립생기팀0816)_인상시부담액(임,단협(1).04.26수정)_다대포 해수욕장-내역서" xfId="1624"/>
    <cellStyle name="통_IQS00년 상반기보고000520(소장)-1.xls Chart 160_사장님IQS개선회의(조립생기팀0816)_인상시부담액(임,단협(1).04.26수정)_조형물 내역서(원본)" xfId="1625"/>
    <cellStyle name="통_IQS00년 상반기보고000520(소장)-1.xls Chart 160_사장님IQS개선회의(조립생기팀0816)_조형물 내역서(원본)" xfId="1626"/>
    <cellStyle name="통_IQS00년 상반기보고000520(소장)-1.xls Chart 160_인상시부담액(임,단협(1).04.26수정)" xfId="1627"/>
    <cellStyle name="통_IQS00년 상반기보고000520(소장)-1.xls Chart 160_인상시부담액(임,단협(1).04.26수정)_다대포 해수욕장-내역서" xfId="1628"/>
    <cellStyle name="통_IQS00년 상반기보고000520(소장)-1.xls Chart 160_인상시부담액(임,단협(1).04.26수정)_조형물 내역서(원본)" xfId="1629"/>
    <cellStyle name="통_IQS00년 상반기보고000520(소장)-1.xls Chart 160_정이사님보고0907" xfId="1630"/>
    <cellStyle name="통_IQS00년 상반기보고000520(소장)-1.xls Chart 160_정이사님보고0907_Book1" xfId="1631"/>
    <cellStyle name="통_IQS00년 상반기보고000520(소장)-1.xls Chart 160_정이사님보고0907_Book1_다대포 해수욕장-내역서" xfId="1632"/>
    <cellStyle name="통_IQS00년 상반기보고000520(소장)-1.xls Chart 160_정이사님보고0907_Book1_조형물 내역서(원본)" xfId="1633"/>
    <cellStyle name="통_IQS00년 상반기보고000520(소장)-1.xls Chart 160_정이사님보고0907_다대포 해수욕장-내역서" xfId="1634"/>
    <cellStyle name="통_IQS00년 상반기보고000520(소장)-1.xls Chart 160_정이사님보고0907_인상시부담액(임,단협(1).04.26수정)" xfId="1635"/>
    <cellStyle name="통_IQS00년 상반기보고000520(소장)-1.xls Chart 160_정이사님보고0907_인상시부담액(임,단협(1).04.26수정)_다대포 해수욕장-내역서" xfId="1636"/>
    <cellStyle name="통_IQS00년 상반기보고000520(소장)-1.xls Chart 160_정이사님보고0907_인상시부담액(임,단협(1).04.26수정)_조형물 내역서(원본)" xfId="1637"/>
    <cellStyle name="통_IQS00년 상반기보고000520(소장)-1.xls Chart 160_정이사님보고0907_조형물 내역서(원본)" xfId="1638"/>
    <cellStyle name="통_IQS00년 상반기보고000520(소장)-1.xls Chart 160_조형물 내역서(원본)" xfId="1639"/>
    <cellStyle name="통_IQS00년 상반기보고000520(소장)-1.xls Chart 161" xfId="1640"/>
    <cellStyle name="통_IQS00년 상반기보고000520(소장)-1.xls Chart 161_Book1" xfId="1641"/>
    <cellStyle name="통_IQS00년 상반기보고000520(소장)-1.xls Chart 161_Book1_다대포 해수욕장-내역서" xfId="1642"/>
    <cellStyle name="통_IQS00년 상반기보고000520(소장)-1.xls Chart 161_Book1_조형물 내역서(원본)" xfId="1643"/>
    <cellStyle name="통_IQS00년 상반기보고000520(소장)-1.xls Chart 161_다대포 해수욕장-내역서" xfId="1644"/>
    <cellStyle name="통_IQS00년 상반기보고000520(소장)-1.xls Chart 161_사장님IQS개선회의(조립생기팀0816)" xfId="1645"/>
    <cellStyle name="통_IQS00년 상반기보고000520(소장)-1.xls Chart 161_사장님IQS개선회의(조립생기팀0816)_Book1" xfId="1646"/>
    <cellStyle name="통_IQS00년 상반기보고000520(소장)-1.xls Chart 161_사장님IQS개선회의(조립생기팀0816)_Book1_다대포 해수욕장-내역서" xfId="1647"/>
    <cellStyle name="통_IQS00년 상반기보고000520(소장)-1.xls Chart 161_사장님IQS개선회의(조립생기팀0816)_Book1_조형물 내역서(원본)" xfId="1648"/>
    <cellStyle name="통_IQS00년 상반기보고000520(소장)-1.xls Chart 161_사장님IQS개선회의(조립생기팀0816)_다대포 해수욕장-내역서" xfId="1649"/>
    <cellStyle name="통_IQS00년 상반기보고000520(소장)-1.xls Chart 161_사장님IQS개선회의(조립생기팀0816)_인상시부담액(임,단협(1).04.26수정)" xfId="1650"/>
    <cellStyle name="통_IQS00년 상반기보고000520(소장)-1.xls Chart 161_사장님IQS개선회의(조립생기팀0816)_인상시부담액(임,단협(1).04.26수정)_다대포 해수욕장-내역서" xfId="1651"/>
    <cellStyle name="통_IQS00년 상반기보고000520(소장)-1.xls Chart 161_사장님IQS개선회의(조립생기팀0816)_인상시부담액(임,단협(1).04.26수정)_조형물 내역서(원본)" xfId="1652"/>
    <cellStyle name="통_IQS00년 상반기보고000520(소장)-1.xls Chart 161_사장님IQS개선회의(조립생기팀0816)_조형물 내역서(원본)" xfId="1653"/>
    <cellStyle name="통_IQS00년 상반기보고000520(소장)-1.xls Chart 161_인상시부담액(임,단협(1).04.26수정)" xfId="1654"/>
    <cellStyle name="통_IQS00년 상반기보고000520(소장)-1.xls Chart 161_인상시부담액(임,단협(1).04.26수정)_다대포 해수욕장-내역서" xfId="1655"/>
    <cellStyle name="통_IQS00년 상반기보고000520(소장)-1.xls Chart 161_인상시부담액(임,단협(1).04.26수정)_조형물 내역서(원본)" xfId="1656"/>
    <cellStyle name="통_IQS00년 상반기보고000520(소장)-1.xls Chart 161_정이사님보고0907" xfId="1657"/>
    <cellStyle name="통_IQS00년 상반기보고000520(소장)-1.xls Chart 161_정이사님보고0907_Book1" xfId="1658"/>
    <cellStyle name="통_IQS00년 상반기보고000520(소장)-1.xls Chart 161_정이사님보고0907_Book1_다대포 해수욕장-내역서" xfId="1659"/>
    <cellStyle name="통_IQS00년 상반기보고000520(소장)-1.xls Chart 161_정이사님보고0907_Book1_조형물 내역서(원본)" xfId="1660"/>
    <cellStyle name="통_IQS00년 상반기보고000520(소장)-1.xls Chart 161_정이사님보고0907_다대포 해수욕장-내역서" xfId="1661"/>
    <cellStyle name="통_IQS00년 상반기보고000520(소장)-1.xls Chart 161_정이사님보고0907_인상시부담액(임,단협(1).04.26수정)" xfId="1662"/>
    <cellStyle name="통_IQS00년 상반기보고000520(소장)-1.xls Chart 161_정이사님보고0907_인상시부담액(임,단협(1).04.26수정)_다대포 해수욕장-내역서" xfId="1663"/>
    <cellStyle name="통_IQS00년 상반기보고000520(소장)-1.xls Chart 161_정이사님보고0907_인상시부담액(임,단협(1).04.26수정)_조형물 내역서(원본)" xfId="1664"/>
    <cellStyle name="통_IQS00년 상반기보고000520(소장)-1.xls Chart 161_정이사님보고0907_조형물 내역서(원본)" xfId="1665"/>
    <cellStyle name="통_IQS00년 상반기보고000520(소장)-1.xls Chart 161_조형물 내역서(원본)" xfId="1666"/>
    <cellStyle name="통_IQS00년 상반기보고000520(소장)-1_Book1" xfId="1667"/>
    <cellStyle name="통_IQS00년 상반기보고000520(소장)-1_Book1_다대포 해수욕장-내역서" xfId="1668"/>
    <cellStyle name="통_IQS00년 상반기보고000520(소장)-1_Book1_조형물 내역서(원본)" xfId="1669"/>
    <cellStyle name="통_IQS00년 상반기보고000520(소장)-1_다대포 해수욕장-내역서" xfId="1670"/>
    <cellStyle name="통_IQS00년 상반기보고000520(소장)-1_사장님IQS개선회의(조립생기팀0816)" xfId="1671"/>
    <cellStyle name="통_IQS00년 상반기보고000520(소장)-1_사장님IQS개선회의(조립생기팀0816)_Book1" xfId="1672"/>
    <cellStyle name="통_IQS00년 상반기보고000520(소장)-1_사장님IQS개선회의(조립생기팀0816)_Book1_다대포 해수욕장-내역서" xfId="1673"/>
    <cellStyle name="통_IQS00년 상반기보고000520(소장)-1_사장님IQS개선회의(조립생기팀0816)_Book1_조형물 내역서(원본)" xfId="1674"/>
    <cellStyle name="통_IQS00년 상반기보고000520(소장)-1_사장님IQS개선회의(조립생기팀0816)_다대포 해수욕장-내역서" xfId="1675"/>
    <cellStyle name="통_IQS00년 상반기보고000520(소장)-1_사장님IQS개선회의(조립생기팀0816)_인상시부담액(임,단협(1).04.26수정)" xfId="1676"/>
    <cellStyle name="통_IQS00년 상반기보고000520(소장)-1_사장님IQS개선회의(조립생기팀0816)_인상시부담액(임,단협(1).04.26수정)_다대포 해수욕장-내역서" xfId="1677"/>
    <cellStyle name="통_IQS00년 상반기보고000520(소장)-1_사장님IQS개선회의(조립생기팀0816)_인상시부담액(임,단협(1).04.26수정)_조형물 내역서(원본)" xfId="1678"/>
    <cellStyle name="통_IQS00년 상반기보고000520(소장)-1_사장님IQS개선회의(조립생기팀0816)_조형물 내역서(원본)" xfId="1679"/>
    <cellStyle name="통_IQS00년 상반기보고000520(소장)-1_인상시부담액(임,단협(1).04.26수정)" xfId="1680"/>
    <cellStyle name="통_IQS00년 상반기보고000520(소장)-1_인상시부담액(임,단협(1).04.26수정)_다대포 해수욕장-내역서" xfId="1681"/>
    <cellStyle name="통_IQS00년 상반기보고000520(소장)-1_인상시부담액(임,단협(1).04.26수정)_조형물 내역서(원본)" xfId="1682"/>
    <cellStyle name="통_IQS00년 상반기보고000520(소장)-1_정이사님보고0907" xfId="1683"/>
    <cellStyle name="통_IQS00년 상반기보고000520(소장)-1_정이사님보고0907_Book1" xfId="1684"/>
    <cellStyle name="통_IQS00년 상반기보고000520(소장)-1_정이사님보고0907_Book1_다대포 해수욕장-내역서" xfId="1685"/>
    <cellStyle name="통_IQS00년 상반기보고000520(소장)-1_정이사님보고0907_Book1_조형물 내역서(원본)" xfId="1686"/>
    <cellStyle name="통_IQS00년 상반기보고000520(소장)-1_정이사님보고0907_다대포 해수욕장-내역서" xfId="1687"/>
    <cellStyle name="통_IQS00년 상반기보고000520(소장)-1_정이사님보고0907_인상시부담액(임,단협(1).04.26수정)" xfId="1688"/>
    <cellStyle name="통_IQS00년 상반기보고000520(소장)-1_정이사님보고0907_인상시부담액(임,단협(1).04.26수정)_다대포 해수욕장-내역서" xfId="1689"/>
    <cellStyle name="통_IQS00년 상반기보고000520(소장)-1_정이사님보고0907_인상시부담액(임,단협(1).04.26수정)_조형물 내역서(원본)" xfId="1690"/>
    <cellStyle name="통_IQS00년 상반기보고000520(소장)-1_정이사님보고0907_조형물 내역서(원본)" xfId="1691"/>
    <cellStyle name="통_IQS00년 상반기보고000520(소장)-1_조형물 내역서(원본)" xfId="1692"/>
    <cellStyle name="통_다대포 해수욕장-내역서" xfId="1693"/>
    <cellStyle name="통_다대포 해수욕장-내역서 2" xfId="1694"/>
    <cellStyle name="통_다대포 해수욕장-내역서 3" xfId="1695"/>
    <cellStyle name="통_다대포 해수욕장-내역서 4" xfId="1696"/>
    <cellStyle name="통_다대포 해수욕장-내역서 5" xfId="1697"/>
    <cellStyle name="통_다대포 해수욕장-내역서_5공구 내역서" xfId="1698"/>
    <cellStyle name="통_다대포 해수욕장-내역서_5공구 내역서1" xfId="1699"/>
    <cellStyle name="통_다대포 해수욕장-내역서_경관조명-내역서(20100423)" xfId="1700"/>
    <cellStyle name="통_다대포 해수욕장-내역서_경관조명-내역서(20100726)" xfId="1701"/>
    <cellStyle name="통_다대포 해수욕장-내역서_경관조명-내역서(20100803)" xfId="1702"/>
    <cellStyle name="통_다대포 해수욕장-내역서_남한강내역서" xfId="1703"/>
    <cellStyle name="통_다대포 해수욕장-내역서_내역서" xfId="1704"/>
    <cellStyle name="통_다대포 해수욕장-내역서_내역서(용훈작업)" xfId="1705"/>
    <cellStyle name="통_다대포 해수욕장-내역서_단가비교표" xfId="1706"/>
    <cellStyle name="통_다대포 해수욕장-내역서_보도블럭-1" xfId="1707"/>
    <cellStyle name="통_다대포 해수욕장-내역서_위천천 내역서" xfId="1708"/>
    <cellStyle name="통_다대포 해수욕장-내역서_전호대교-내역서(교량)-수정" xfId="1709"/>
    <cellStyle name="통_다대포 해수욕장-내역서_하늘도시" xfId="1710"/>
    <cellStyle name="통_다대포 해수욕장-내역서_하천 내역서" xfId="1711"/>
    <cellStyle name="통_사본 - 계산서" xfId="1712"/>
    <cellStyle name="통_석촌동꽃마을빌딩" xfId="1713"/>
    <cellStyle name="통_성산아파트" xfId="1714"/>
    <cellStyle name="통_신성교회" xfId="1715"/>
    <cellStyle name="통_조형물 내역서(원본)" xfId="1716"/>
    <cellStyle name="통_조형물 내역서(원본) 2" xfId="1717"/>
    <cellStyle name="통_조형물 내역서(원본) 3" xfId="1718"/>
    <cellStyle name="통_조형물 내역서(원본) 4" xfId="1719"/>
    <cellStyle name="통_조형물 내역서(원본) 5" xfId="1720"/>
    <cellStyle name="통_조형물 내역서(원본)_5공구 내역서" xfId="1721"/>
    <cellStyle name="통_조형물 내역서(원본)_5공구 내역서1" xfId="1722"/>
    <cellStyle name="통_조형물 내역서(원본)_경관조명-내역서(20100423)" xfId="1723"/>
    <cellStyle name="통_조형물 내역서(원본)_경관조명-내역서(20100726)" xfId="1724"/>
    <cellStyle name="통_조형물 내역서(원본)_경관조명-내역서(20100803)" xfId="1725"/>
    <cellStyle name="통_조형물 내역서(원본)_남한강내역서" xfId="1726"/>
    <cellStyle name="통_조형물 내역서(원본)_내역서" xfId="1727"/>
    <cellStyle name="통_조형물 내역서(원본)_내역서(용훈작업)" xfId="1728"/>
    <cellStyle name="통_조형물 내역서(원본)_단가비교표" xfId="1729"/>
    <cellStyle name="통_조형물 내역서(원본)_보도블럭-1" xfId="1730"/>
    <cellStyle name="통_조형물 내역서(원본)_위천천 내역서" xfId="1731"/>
    <cellStyle name="통_조형물 내역서(원본)_전호대교-내역서(교량)-수정" xfId="1732"/>
    <cellStyle name="통_조형물 내역서(원본)_하늘도시" xfId="1733"/>
    <cellStyle name="통_조형물 내역서(원본)_하천 내역서" xfId="1734"/>
    <cellStyle name="통화 [" xfId="1735"/>
    <cellStyle name="팒" xfId="1736"/>
    <cellStyle name="퍼센트" xfId="1737"/>
    <cellStyle name="퍼센트 2" xfId="1738"/>
    <cellStyle name="표" xfId="1739"/>
    <cellStyle name="표_00년상반기현황분석(000512)-A.xls Chart 156" xfId="1740"/>
    <cellStyle name="표_00년상반기현황분석(000512)-A.xls Chart 156_Book1" xfId="1741"/>
    <cellStyle name="표_00년상반기현황분석(000512)-A.xls Chart 156_Book1_다대포 해수욕장-내역서" xfId="1742"/>
    <cellStyle name="표_00년상반기현황분석(000512)-A.xls Chart 156_Book1_조형물 내역서(원본)" xfId="1743"/>
    <cellStyle name="표_00년상반기현황분석(000512)-A.xls Chart 156_다대포 해수욕장-내역서" xfId="1744"/>
    <cellStyle name="표_00년상반기현황분석(000512)-A.xls Chart 156_사장님IQS개선회의(조립생기팀0816)" xfId="1745"/>
    <cellStyle name="표_00년상반기현황분석(000512)-A.xls Chart 156_사장님IQS개선회의(조립생기팀0816)_Book1" xfId="1746"/>
    <cellStyle name="표_00년상반기현황분석(000512)-A.xls Chart 156_사장님IQS개선회의(조립생기팀0816)_Book1_다대포 해수욕장-내역서" xfId="1747"/>
    <cellStyle name="표_00년상반기현황분석(000512)-A.xls Chart 156_사장님IQS개선회의(조립생기팀0816)_Book1_조형물 내역서(원본)" xfId="1748"/>
    <cellStyle name="표_00년상반기현황분석(000512)-A.xls Chart 156_사장님IQS개선회의(조립생기팀0816)_다대포 해수욕장-내역서" xfId="1749"/>
    <cellStyle name="표_00년상반기현황분석(000512)-A.xls Chart 156_사장님IQS개선회의(조립생기팀0816)_인상시부담액(임,단협(1).04.26수정)" xfId="1750"/>
    <cellStyle name="표_00년상반기현황분석(000512)-A.xls Chart 156_사장님IQS개선회의(조립생기팀0816)_인상시부담액(임,단협(1).04.26수정)_다대포 해수욕장-내역서" xfId="1751"/>
    <cellStyle name="표_00년상반기현황분석(000512)-A.xls Chart 156_사장님IQS개선회의(조립생기팀0816)_인상시부담액(임,단협(1).04.26수정)_조형물 내역서(원본)" xfId="1752"/>
    <cellStyle name="표_00년상반기현황분석(000512)-A.xls Chart 156_사장님IQS개선회의(조립생기팀0816)_조형물 내역서(원본)" xfId="1753"/>
    <cellStyle name="표_00년상반기현황분석(000512)-A.xls Chart 156_인상시부담액(임,단협(1).04.26수정)" xfId="1754"/>
    <cellStyle name="표_00년상반기현황분석(000512)-A.xls Chart 156_인상시부담액(임,단협(1).04.26수정)_다대포 해수욕장-내역서" xfId="1755"/>
    <cellStyle name="표_00년상반기현황분석(000512)-A.xls Chart 156_인상시부담액(임,단협(1).04.26수정)_조형물 내역서(원본)" xfId="1756"/>
    <cellStyle name="표_00년상반기현황분석(000512)-A.xls Chart 156_정이사님보고0907" xfId="1757"/>
    <cellStyle name="표_00년상반기현황분석(000512)-A.xls Chart 156_정이사님보고0907_Book1" xfId="1758"/>
    <cellStyle name="표_00년상반기현황분석(000512)-A.xls Chart 156_정이사님보고0907_Book1_다대포 해수욕장-내역서" xfId="1759"/>
    <cellStyle name="표_00년상반기현황분석(000512)-A.xls Chart 156_정이사님보고0907_Book1_조형물 내역서(원본)" xfId="1760"/>
    <cellStyle name="표_00년상반기현황분석(000512)-A.xls Chart 156_정이사님보고0907_다대포 해수욕장-내역서" xfId="1761"/>
    <cellStyle name="표_00년상반기현황분석(000512)-A.xls Chart 156_정이사님보고0907_인상시부담액(임,단협(1).04.26수정)" xfId="1762"/>
    <cellStyle name="표_00년상반기현황분석(000512)-A.xls Chart 156_정이사님보고0907_인상시부담액(임,단협(1).04.26수정)_다대포 해수욕장-내역서" xfId="1763"/>
    <cellStyle name="표_00년상반기현황분석(000512)-A.xls Chart 156_정이사님보고0907_인상시부담액(임,단협(1).04.26수정)_조형물 내역서(원본)" xfId="1764"/>
    <cellStyle name="표_00년상반기현황분석(000512)-A.xls Chart 156_정이사님보고0907_조형물 내역서(원본)" xfId="1765"/>
    <cellStyle name="표_00년상반기현황분석(000512)-A.xls Chart 156_조형물 내역서(원본)" xfId="1766"/>
    <cellStyle name="표_00년상반기현황분석(000512)-A.xls Chart 157" xfId="1767"/>
    <cellStyle name="표_00년상반기현황분석(000512)-A.xls Chart 157_Book1" xfId="1768"/>
    <cellStyle name="표_00년상반기현황분석(000512)-A.xls Chart 157_Book1_다대포 해수욕장-내역서" xfId="1769"/>
    <cellStyle name="표_00년상반기현황분석(000512)-A.xls Chart 157_Book1_조형물 내역서(원본)" xfId="1770"/>
    <cellStyle name="표_00년상반기현황분석(000512)-A.xls Chart 157_다대포 해수욕장-내역서" xfId="1771"/>
    <cellStyle name="표_00년상반기현황분석(000512)-A.xls Chart 157_사장님IQS개선회의(조립생기팀0816)" xfId="1772"/>
    <cellStyle name="표_00년상반기현황분석(000512)-A.xls Chart 157_사장님IQS개선회의(조립생기팀0816)_Book1" xfId="1773"/>
    <cellStyle name="표_00년상반기현황분석(000512)-A.xls Chart 157_사장님IQS개선회의(조립생기팀0816)_Book1_다대포 해수욕장-내역서" xfId="1774"/>
    <cellStyle name="표_00년상반기현황분석(000512)-A.xls Chart 157_사장님IQS개선회의(조립생기팀0816)_Book1_조형물 내역서(원본)" xfId="1775"/>
    <cellStyle name="표_00년상반기현황분석(000512)-A.xls Chart 157_사장님IQS개선회의(조립생기팀0816)_다대포 해수욕장-내역서" xfId="1776"/>
    <cellStyle name="표_00년상반기현황분석(000512)-A.xls Chart 157_사장님IQS개선회의(조립생기팀0816)_인상시부담액(임,단협(1).04.26수정)" xfId="1777"/>
    <cellStyle name="표_00년상반기현황분석(000512)-A.xls Chart 157_사장님IQS개선회의(조립생기팀0816)_인상시부담액(임,단협(1).04.26수정)_다대포 해수욕장-내역서" xfId="1778"/>
    <cellStyle name="표_00년상반기현황분석(000512)-A.xls Chart 157_사장님IQS개선회의(조립생기팀0816)_인상시부담액(임,단협(1).04.26수정)_조형물 내역서(원본)" xfId="1779"/>
    <cellStyle name="표_00년상반기현황분석(000512)-A.xls Chart 157_사장님IQS개선회의(조립생기팀0816)_조형물 내역서(원본)" xfId="1780"/>
    <cellStyle name="표_00년상반기현황분석(000512)-A.xls Chart 157_인상시부담액(임,단협(1).04.26수정)" xfId="1781"/>
    <cellStyle name="표_00년상반기현황분석(000512)-A.xls Chart 157_인상시부담액(임,단협(1).04.26수정)_다대포 해수욕장-내역서" xfId="1782"/>
    <cellStyle name="표_00년상반기현황분석(000512)-A.xls Chart 157_인상시부담액(임,단협(1).04.26수정)_조형물 내역서(원본)" xfId="1783"/>
    <cellStyle name="표_00년상반기현황분석(000512)-A.xls Chart 157_정이사님보고0907" xfId="1784"/>
    <cellStyle name="표_00년상반기현황분석(000512)-A.xls Chart 157_정이사님보고0907_Book1" xfId="1785"/>
    <cellStyle name="표_00년상반기현황분석(000512)-A.xls Chart 157_정이사님보고0907_Book1_다대포 해수욕장-내역서" xfId="1786"/>
    <cellStyle name="표_00년상반기현황분석(000512)-A.xls Chart 157_정이사님보고0907_Book1_조형물 내역서(원본)" xfId="1787"/>
    <cellStyle name="표_00년상반기현황분석(000512)-A.xls Chart 157_정이사님보고0907_다대포 해수욕장-내역서" xfId="1788"/>
    <cellStyle name="표_00년상반기현황분석(000512)-A.xls Chart 157_정이사님보고0907_인상시부담액(임,단협(1).04.26수정)" xfId="1789"/>
    <cellStyle name="표_00년상반기현황분석(000512)-A.xls Chart 157_정이사님보고0907_인상시부담액(임,단협(1).04.26수정)_다대포 해수욕장-내역서" xfId="1790"/>
    <cellStyle name="표_00년상반기현황분석(000512)-A.xls Chart 157_정이사님보고0907_인상시부담액(임,단협(1).04.26수정)_조형물 내역서(원본)" xfId="1791"/>
    <cellStyle name="표_00년상반기현황분석(000512)-A.xls Chart 157_정이사님보고0907_조형물 내역서(원본)" xfId="1792"/>
    <cellStyle name="표_00년상반기현황분석(000512)-A.xls Chart 157_조형물 내역서(원본)" xfId="1793"/>
    <cellStyle name="표_00년상반기현황분석(000512)-A.xls Chart 158" xfId="1794"/>
    <cellStyle name="표_00년상반기현황분석(000512)-A.xls Chart 158_Book1" xfId="1795"/>
    <cellStyle name="표_00년상반기현황분석(000512)-A.xls Chart 158_Book1_다대포 해수욕장-내역서" xfId="1796"/>
    <cellStyle name="표_00년상반기현황분석(000512)-A.xls Chart 158_Book1_조형물 내역서(원본)" xfId="1797"/>
    <cellStyle name="표_00년상반기현황분석(000512)-A.xls Chart 158_다대포 해수욕장-내역서" xfId="1798"/>
    <cellStyle name="표_00년상반기현황분석(000512)-A.xls Chart 158_사장님IQS개선회의(조립생기팀0816)" xfId="1799"/>
    <cellStyle name="표_00년상반기현황분석(000512)-A.xls Chart 158_사장님IQS개선회의(조립생기팀0816)_Book1" xfId="1800"/>
    <cellStyle name="표_00년상반기현황분석(000512)-A.xls Chart 158_사장님IQS개선회의(조립생기팀0816)_Book1_다대포 해수욕장-내역서" xfId="1801"/>
    <cellStyle name="표_00년상반기현황분석(000512)-A.xls Chart 158_사장님IQS개선회의(조립생기팀0816)_Book1_조형물 내역서(원본)" xfId="1802"/>
    <cellStyle name="표_00년상반기현황분석(000512)-A.xls Chart 158_사장님IQS개선회의(조립생기팀0816)_다대포 해수욕장-내역서" xfId="1803"/>
    <cellStyle name="표_00년상반기현황분석(000512)-A.xls Chart 158_사장님IQS개선회의(조립생기팀0816)_인상시부담액(임,단협(1).04.26수정)" xfId="1804"/>
    <cellStyle name="표_00년상반기현황분석(000512)-A.xls Chart 158_사장님IQS개선회의(조립생기팀0816)_인상시부담액(임,단협(1).04.26수정)_다대포 해수욕장-내역서" xfId="1805"/>
    <cellStyle name="표_00년상반기현황분석(000512)-A.xls Chart 158_사장님IQS개선회의(조립생기팀0816)_인상시부담액(임,단협(1).04.26수정)_조형물 내역서(원본)" xfId="1806"/>
    <cellStyle name="표_00년상반기현황분석(000512)-A.xls Chart 158_사장님IQS개선회의(조립생기팀0816)_조형물 내역서(원본)" xfId="1807"/>
    <cellStyle name="표_00년상반기현황분석(000512)-A.xls Chart 158_인상시부담액(임,단협(1).04.26수정)" xfId="1808"/>
    <cellStyle name="표_00년상반기현황분석(000512)-A.xls Chart 158_인상시부담액(임,단협(1).04.26수정)_다대포 해수욕장-내역서" xfId="1809"/>
    <cellStyle name="표_00년상반기현황분석(000512)-A.xls Chart 158_인상시부담액(임,단협(1).04.26수정)_조형물 내역서(원본)" xfId="1810"/>
    <cellStyle name="표_00년상반기현황분석(000512)-A.xls Chart 158_정이사님보고0907" xfId="1811"/>
    <cellStyle name="표_00년상반기현황분석(000512)-A.xls Chart 158_정이사님보고0907_Book1" xfId="1812"/>
    <cellStyle name="표_00년상반기현황분석(000512)-A.xls Chart 158_정이사님보고0907_Book1_다대포 해수욕장-내역서" xfId="1813"/>
    <cellStyle name="표_00년상반기현황분석(000512)-A.xls Chart 158_정이사님보고0907_Book1_조형물 내역서(원본)" xfId="1814"/>
    <cellStyle name="표_00년상반기현황분석(000512)-A.xls Chart 158_정이사님보고0907_다대포 해수욕장-내역서" xfId="1815"/>
    <cellStyle name="표_00년상반기현황분석(000512)-A.xls Chart 158_정이사님보고0907_인상시부담액(임,단협(1).04.26수정)" xfId="1816"/>
    <cellStyle name="표_00년상반기현황분석(000512)-A.xls Chart 158_정이사님보고0907_인상시부담액(임,단협(1).04.26수정)_다대포 해수욕장-내역서" xfId="1817"/>
    <cellStyle name="표_00년상반기현황분석(000512)-A.xls Chart 158_정이사님보고0907_인상시부담액(임,단협(1).04.26수정)_조형물 내역서(원본)" xfId="1818"/>
    <cellStyle name="표_00년상반기현황분석(000512)-A.xls Chart 158_정이사님보고0907_조형물 내역서(원본)" xfId="1819"/>
    <cellStyle name="표_00년상반기현황분석(000512)-A.xls Chart 158_조형물 내역서(원본)" xfId="1820"/>
    <cellStyle name="표_00년상반기현황분석(000512)-A.xls Chart 160" xfId="1821"/>
    <cellStyle name="표_00년상반기현황분석(000512)-A.xls Chart 160_Book1" xfId="1822"/>
    <cellStyle name="표_00년상반기현황분석(000512)-A.xls Chart 160_Book1_다대포 해수욕장-내역서" xfId="1823"/>
    <cellStyle name="표_00년상반기현황분석(000512)-A.xls Chart 160_Book1_조형물 내역서(원본)" xfId="1824"/>
    <cellStyle name="표_00년상반기현황분석(000512)-A.xls Chart 160_다대포 해수욕장-내역서" xfId="1825"/>
    <cellStyle name="표_00년상반기현황분석(000512)-A.xls Chart 160_사장님IQS개선회의(조립생기팀0816)" xfId="1826"/>
    <cellStyle name="표_00년상반기현황분석(000512)-A.xls Chart 160_사장님IQS개선회의(조립생기팀0816)_Book1" xfId="1827"/>
    <cellStyle name="표_00년상반기현황분석(000512)-A.xls Chart 160_사장님IQS개선회의(조립생기팀0816)_Book1_다대포 해수욕장-내역서" xfId="1828"/>
    <cellStyle name="표_00년상반기현황분석(000512)-A.xls Chart 160_사장님IQS개선회의(조립생기팀0816)_Book1_조형물 내역서(원본)" xfId="1829"/>
    <cellStyle name="표_00년상반기현황분석(000512)-A.xls Chart 160_사장님IQS개선회의(조립생기팀0816)_다대포 해수욕장-내역서" xfId="1830"/>
    <cellStyle name="표_00년상반기현황분석(000512)-A.xls Chart 160_사장님IQS개선회의(조립생기팀0816)_인상시부담액(임,단협(1).04.26수정)" xfId="1831"/>
    <cellStyle name="표_00년상반기현황분석(000512)-A.xls Chart 160_사장님IQS개선회의(조립생기팀0816)_인상시부담액(임,단협(1).04.26수정)_다대포 해수욕장-내역서" xfId="1832"/>
    <cellStyle name="표_00년상반기현황분석(000512)-A.xls Chart 160_사장님IQS개선회의(조립생기팀0816)_인상시부담액(임,단협(1).04.26수정)_조형물 내역서(원본)" xfId="1833"/>
    <cellStyle name="표_00년상반기현황분석(000512)-A.xls Chart 160_사장님IQS개선회의(조립생기팀0816)_조형물 내역서(원본)" xfId="1834"/>
    <cellStyle name="표_00년상반기현황분석(000512)-A.xls Chart 160_인상시부담액(임,단협(1).04.26수정)" xfId="1835"/>
    <cellStyle name="표_00년상반기현황분석(000512)-A.xls Chart 160_인상시부담액(임,단협(1).04.26수정)_다대포 해수욕장-내역서" xfId="1836"/>
    <cellStyle name="표_00년상반기현황분석(000512)-A.xls Chart 160_인상시부담액(임,단협(1).04.26수정)_조형물 내역서(원본)" xfId="1837"/>
    <cellStyle name="표_00년상반기현황분석(000512)-A.xls Chart 160_정이사님보고0907" xfId="1838"/>
    <cellStyle name="표_00년상반기현황분석(000512)-A.xls Chart 160_정이사님보고0907_Book1" xfId="1839"/>
    <cellStyle name="표_00년상반기현황분석(000512)-A.xls Chart 160_정이사님보고0907_Book1_다대포 해수욕장-내역서" xfId="1840"/>
    <cellStyle name="표_00년상반기현황분석(000512)-A.xls Chart 160_정이사님보고0907_Book1_조형물 내역서(원본)" xfId="1841"/>
    <cellStyle name="표_00년상반기현황분석(000512)-A.xls Chart 160_정이사님보고0907_다대포 해수욕장-내역서" xfId="1842"/>
    <cellStyle name="표_00년상반기현황분석(000512)-A.xls Chart 160_정이사님보고0907_인상시부담액(임,단협(1).04.26수정)" xfId="1843"/>
    <cellStyle name="표_00년상반기현황분석(000512)-A.xls Chart 160_정이사님보고0907_인상시부담액(임,단협(1).04.26수정)_다대포 해수욕장-내역서" xfId="1844"/>
    <cellStyle name="표_00년상반기현황분석(000512)-A.xls Chart 160_정이사님보고0907_인상시부담액(임,단협(1).04.26수정)_조형물 내역서(원본)" xfId="1845"/>
    <cellStyle name="표_00년상반기현황분석(000512)-A.xls Chart 160_정이사님보고0907_조형물 내역서(원본)" xfId="1846"/>
    <cellStyle name="표_00년상반기현황분석(000512)-A.xls Chart 160_조형물 내역서(원본)" xfId="1847"/>
    <cellStyle name="표_00년상반기현황분석(000512)-A.xls Chart 161" xfId="1848"/>
    <cellStyle name="표_00년상반기현황분석(000512)-A.xls Chart 161_Book1" xfId="1849"/>
    <cellStyle name="표_00년상반기현황분석(000512)-A.xls Chart 161_Book1_다대포 해수욕장-내역서" xfId="1850"/>
    <cellStyle name="표_00년상반기현황분석(000512)-A.xls Chart 161_Book1_조형물 내역서(원본)" xfId="1851"/>
    <cellStyle name="표_00년상반기현황분석(000512)-A.xls Chart 161_다대포 해수욕장-내역서" xfId="1852"/>
    <cellStyle name="표_00년상반기현황분석(000512)-A.xls Chart 161_사장님IQS개선회의(조립생기팀0816)" xfId="1853"/>
    <cellStyle name="표_00년상반기현황분석(000512)-A.xls Chart 161_사장님IQS개선회의(조립생기팀0816)_Book1" xfId="1854"/>
    <cellStyle name="표_00년상반기현황분석(000512)-A.xls Chart 161_사장님IQS개선회의(조립생기팀0816)_Book1_다대포 해수욕장-내역서" xfId="1855"/>
    <cellStyle name="표_00년상반기현황분석(000512)-A.xls Chart 161_사장님IQS개선회의(조립생기팀0816)_Book1_조형물 내역서(원본)" xfId="1856"/>
    <cellStyle name="표_00년상반기현황분석(000512)-A.xls Chart 161_사장님IQS개선회의(조립생기팀0816)_다대포 해수욕장-내역서" xfId="1857"/>
    <cellStyle name="표_00년상반기현황분석(000512)-A.xls Chart 161_사장님IQS개선회의(조립생기팀0816)_인상시부담액(임,단협(1).04.26수정)" xfId="1858"/>
    <cellStyle name="표_00년상반기현황분석(000512)-A.xls Chart 161_사장님IQS개선회의(조립생기팀0816)_인상시부담액(임,단협(1).04.26수정)_다대포 해수욕장-내역서" xfId="1859"/>
    <cellStyle name="표_00년상반기현황분석(000512)-A.xls Chart 161_사장님IQS개선회의(조립생기팀0816)_인상시부담액(임,단협(1).04.26수정)_조형물 내역서(원본)" xfId="1860"/>
    <cellStyle name="표_00년상반기현황분석(000512)-A.xls Chart 161_사장님IQS개선회의(조립생기팀0816)_조형물 내역서(원본)" xfId="1861"/>
    <cellStyle name="표_00년상반기현황분석(000512)-A.xls Chart 161_인상시부담액(임,단협(1).04.26수정)" xfId="1862"/>
    <cellStyle name="표_00년상반기현황분석(000512)-A.xls Chart 161_인상시부담액(임,단협(1).04.26수정)_다대포 해수욕장-내역서" xfId="1863"/>
    <cellStyle name="표_00년상반기현황분석(000512)-A.xls Chart 161_인상시부담액(임,단협(1).04.26수정)_조형물 내역서(원본)" xfId="1864"/>
    <cellStyle name="표_00년상반기현황분석(000512)-A.xls Chart 161_정이사님보고0907" xfId="1865"/>
    <cellStyle name="표_00년상반기현황분석(000512)-A.xls Chart 161_정이사님보고0907_Book1" xfId="1866"/>
    <cellStyle name="표_00년상반기현황분석(000512)-A.xls Chart 161_정이사님보고0907_Book1_다대포 해수욕장-내역서" xfId="1867"/>
    <cellStyle name="표_00년상반기현황분석(000512)-A.xls Chart 161_정이사님보고0907_Book1_조형물 내역서(원본)" xfId="1868"/>
    <cellStyle name="표_00년상반기현황분석(000512)-A.xls Chart 161_정이사님보고0907_다대포 해수욕장-내역서" xfId="1869"/>
    <cellStyle name="표_00년상반기현황분석(000512)-A.xls Chart 161_정이사님보고0907_인상시부담액(임,단협(1).04.26수정)" xfId="1870"/>
    <cellStyle name="표_00년상반기현황분석(000512)-A.xls Chart 161_정이사님보고0907_인상시부담액(임,단협(1).04.26수정)_다대포 해수욕장-내역서" xfId="1871"/>
    <cellStyle name="표_00년상반기현황분석(000512)-A.xls Chart 161_정이사님보고0907_인상시부담액(임,단협(1).04.26수정)_조형물 내역서(원본)" xfId="1872"/>
    <cellStyle name="표_00년상반기현황분석(000512)-A.xls Chart 161_정이사님보고0907_조형물 내역서(원본)" xfId="1873"/>
    <cellStyle name="표_00년상반기현황분석(000512)-A.xls Chart 161_조형물 내역서(원본)" xfId="1874"/>
    <cellStyle name="표_IQS00년 상반기보고000520(소장)-1" xfId="1875"/>
    <cellStyle name="표_IQS00년 상반기보고000520(소장)-1.xls Chart 156" xfId="1876"/>
    <cellStyle name="표_IQS00년 상반기보고000520(소장)-1.xls Chart 156_Book1" xfId="1877"/>
    <cellStyle name="표_IQS00년 상반기보고000520(소장)-1.xls Chart 156_Book1_다대포 해수욕장-내역서" xfId="1878"/>
    <cellStyle name="표_IQS00년 상반기보고000520(소장)-1.xls Chart 156_Book1_조형물 내역서(원본)" xfId="1879"/>
    <cellStyle name="표_IQS00년 상반기보고000520(소장)-1.xls Chart 156_다대포 해수욕장-내역서" xfId="1880"/>
    <cellStyle name="표_IQS00년 상반기보고000520(소장)-1.xls Chart 156_사장님IQS개선회의(조립생기팀0816)" xfId="1881"/>
    <cellStyle name="표_IQS00년 상반기보고000520(소장)-1.xls Chart 156_사장님IQS개선회의(조립생기팀0816)_Book1" xfId="1882"/>
    <cellStyle name="표_IQS00년 상반기보고000520(소장)-1.xls Chart 156_사장님IQS개선회의(조립생기팀0816)_Book1_다대포 해수욕장-내역서" xfId="1883"/>
    <cellStyle name="표_IQS00년 상반기보고000520(소장)-1.xls Chart 156_사장님IQS개선회의(조립생기팀0816)_Book1_조형물 내역서(원본)" xfId="1884"/>
    <cellStyle name="표_IQS00년 상반기보고000520(소장)-1.xls Chart 156_사장님IQS개선회의(조립생기팀0816)_다대포 해수욕장-내역서" xfId="1885"/>
    <cellStyle name="표_IQS00년 상반기보고000520(소장)-1.xls Chart 156_사장님IQS개선회의(조립생기팀0816)_인상시부담액(임,단협(1).04.26수정)" xfId="1886"/>
    <cellStyle name="표_IQS00년 상반기보고000520(소장)-1.xls Chart 156_사장님IQS개선회의(조립생기팀0816)_인상시부담액(임,단협(1).04.26수정)_다대포 해수욕장-내역서" xfId="1887"/>
    <cellStyle name="표_IQS00년 상반기보고000520(소장)-1.xls Chart 156_사장님IQS개선회의(조립생기팀0816)_인상시부담액(임,단협(1).04.26수정)_조형물 내역서(원본)" xfId="1888"/>
    <cellStyle name="표_IQS00년 상반기보고000520(소장)-1.xls Chart 156_사장님IQS개선회의(조립생기팀0816)_조형물 내역서(원본)" xfId="1889"/>
    <cellStyle name="표_IQS00년 상반기보고000520(소장)-1.xls Chart 156_인상시부담액(임,단협(1).04.26수정)" xfId="1890"/>
    <cellStyle name="표_IQS00년 상반기보고000520(소장)-1.xls Chart 156_인상시부담액(임,단협(1).04.26수정)_다대포 해수욕장-내역서" xfId="1891"/>
    <cellStyle name="표_IQS00년 상반기보고000520(소장)-1.xls Chart 156_인상시부담액(임,단협(1).04.26수정)_조형물 내역서(원본)" xfId="1892"/>
    <cellStyle name="표_IQS00년 상반기보고000520(소장)-1.xls Chart 156_정이사님보고0907" xfId="1893"/>
    <cellStyle name="표_IQS00년 상반기보고000520(소장)-1.xls Chart 156_정이사님보고0907_Book1" xfId="1894"/>
    <cellStyle name="표_IQS00년 상반기보고000520(소장)-1.xls Chart 156_정이사님보고0907_Book1_다대포 해수욕장-내역서" xfId="1895"/>
    <cellStyle name="표_IQS00년 상반기보고000520(소장)-1.xls Chart 156_정이사님보고0907_Book1_조형물 내역서(원본)" xfId="1896"/>
    <cellStyle name="표_IQS00년 상반기보고000520(소장)-1.xls Chart 156_정이사님보고0907_다대포 해수욕장-내역서" xfId="1897"/>
    <cellStyle name="표_IQS00년 상반기보고000520(소장)-1.xls Chart 156_정이사님보고0907_인상시부담액(임,단협(1).04.26수정)" xfId="1898"/>
    <cellStyle name="표_IQS00년 상반기보고000520(소장)-1.xls Chart 156_정이사님보고0907_인상시부담액(임,단협(1).04.26수정)_다대포 해수욕장-내역서" xfId="1899"/>
    <cellStyle name="표_IQS00년 상반기보고000520(소장)-1.xls Chart 156_정이사님보고0907_인상시부담액(임,단협(1).04.26수정)_조형물 내역서(원본)" xfId="1900"/>
    <cellStyle name="표_IQS00년 상반기보고000520(소장)-1.xls Chart 156_정이사님보고0907_조형물 내역서(원본)" xfId="1901"/>
    <cellStyle name="표_IQS00년 상반기보고000520(소장)-1.xls Chart 156_조형물 내역서(원본)" xfId="1902"/>
    <cellStyle name="표_IQS00년 상반기보고000520(소장)-1.xls Chart 157" xfId="1903"/>
    <cellStyle name="표_IQS00년 상반기보고000520(소장)-1.xls Chart 157_Book1" xfId="1904"/>
    <cellStyle name="표_IQS00년 상반기보고000520(소장)-1.xls Chart 157_Book1_다대포 해수욕장-내역서" xfId="1905"/>
    <cellStyle name="표_IQS00년 상반기보고000520(소장)-1.xls Chart 157_Book1_조형물 내역서(원본)" xfId="1906"/>
    <cellStyle name="표_IQS00년 상반기보고000520(소장)-1.xls Chart 157_다대포 해수욕장-내역서" xfId="1907"/>
    <cellStyle name="표_IQS00년 상반기보고000520(소장)-1.xls Chart 157_사장님IQS개선회의(조립생기팀0816)" xfId="1908"/>
    <cellStyle name="표_IQS00년 상반기보고000520(소장)-1.xls Chart 157_사장님IQS개선회의(조립생기팀0816)_Book1" xfId="1909"/>
    <cellStyle name="표_IQS00년 상반기보고000520(소장)-1.xls Chart 157_사장님IQS개선회의(조립생기팀0816)_Book1_다대포 해수욕장-내역서" xfId="1910"/>
    <cellStyle name="표_IQS00년 상반기보고000520(소장)-1.xls Chart 157_사장님IQS개선회의(조립생기팀0816)_Book1_조형물 내역서(원본)" xfId="1911"/>
    <cellStyle name="표_IQS00년 상반기보고000520(소장)-1.xls Chart 157_사장님IQS개선회의(조립생기팀0816)_다대포 해수욕장-내역서" xfId="1912"/>
    <cellStyle name="표_IQS00년 상반기보고000520(소장)-1.xls Chart 157_사장님IQS개선회의(조립생기팀0816)_인상시부담액(임,단협(1).04.26수정)" xfId="1913"/>
    <cellStyle name="표_IQS00년 상반기보고000520(소장)-1.xls Chart 157_사장님IQS개선회의(조립생기팀0816)_인상시부담액(임,단협(1).04.26수정)_다대포 해수욕장-내역서" xfId="1914"/>
    <cellStyle name="표_IQS00년 상반기보고000520(소장)-1.xls Chart 157_사장님IQS개선회의(조립생기팀0816)_인상시부담액(임,단협(1).04.26수정)_조형물 내역서(원본)" xfId="1915"/>
    <cellStyle name="표_IQS00년 상반기보고000520(소장)-1.xls Chart 157_사장님IQS개선회의(조립생기팀0816)_조형물 내역서(원본)" xfId="1916"/>
    <cellStyle name="표_IQS00년 상반기보고000520(소장)-1.xls Chart 157_인상시부담액(임,단협(1).04.26수정)" xfId="1917"/>
    <cellStyle name="표_IQS00년 상반기보고000520(소장)-1.xls Chart 157_인상시부담액(임,단협(1).04.26수정)_다대포 해수욕장-내역서" xfId="1918"/>
    <cellStyle name="표_IQS00년 상반기보고000520(소장)-1.xls Chart 157_인상시부담액(임,단협(1).04.26수정)_조형물 내역서(원본)" xfId="1919"/>
    <cellStyle name="표_IQS00년 상반기보고000520(소장)-1.xls Chart 157_정이사님보고0907" xfId="1920"/>
    <cellStyle name="표_IQS00년 상반기보고000520(소장)-1.xls Chart 157_정이사님보고0907_Book1" xfId="1921"/>
    <cellStyle name="표_IQS00년 상반기보고000520(소장)-1.xls Chart 157_정이사님보고0907_Book1_다대포 해수욕장-내역서" xfId="1922"/>
    <cellStyle name="표_IQS00년 상반기보고000520(소장)-1.xls Chart 157_정이사님보고0907_Book1_조형물 내역서(원본)" xfId="1923"/>
    <cellStyle name="표_IQS00년 상반기보고000520(소장)-1.xls Chart 157_정이사님보고0907_다대포 해수욕장-내역서" xfId="1924"/>
    <cellStyle name="표_IQS00년 상반기보고000520(소장)-1.xls Chart 157_정이사님보고0907_인상시부담액(임,단협(1).04.26수정)" xfId="1925"/>
    <cellStyle name="표_IQS00년 상반기보고000520(소장)-1.xls Chart 157_정이사님보고0907_인상시부담액(임,단협(1).04.26수정)_다대포 해수욕장-내역서" xfId="1926"/>
    <cellStyle name="표_IQS00년 상반기보고000520(소장)-1.xls Chart 157_정이사님보고0907_인상시부담액(임,단협(1).04.26수정)_조형물 내역서(원본)" xfId="1927"/>
    <cellStyle name="표_IQS00년 상반기보고000520(소장)-1.xls Chart 157_정이사님보고0907_조형물 내역서(원본)" xfId="1928"/>
    <cellStyle name="표_IQS00년 상반기보고000520(소장)-1.xls Chart 157_조형물 내역서(원본)" xfId="1929"/>
    <cellStyle name="표_IQS00년 상반기보고000520(소장)-1.xls Chart 158" xfId="1930"/>
    <cellStyle name="표_IQS00년 상반기보고000520(소장)-1.xls Chart 158_Book1" xfId="1931"/>
    <cellStyle name="표_IQS00년 상반기보고000520(소장)-1.xls Chart 158_Book1_다대포 해수욕장-내역서" xfId="1932"/>
    <cellStyle name="표_IQS00년 상반기보고000520(소장)-1.xls Chart 158_Book1_조형물 내역서(원본)" xfId="1933"/>
    <cellStyle name="표_IQS00년 상반기보고000520(소장)-1.xls Chart 158_다대포 해수욕장-내역서" xfId="1934"/>
    <cellStyle name="표_IQS00년 상반기보고000520(소장)-1.xls Chart 158_사장님IQS개선회의(조립생기팀0816)" xfId="1935"/>
    <cellStyle name="표_IQS00년 상반기보고000520(소장)-1.xls Chart 158_사장님IQS개선회의(조립생기팀0816)_Book1" xfId="1936"/>
    <cellStyle name="표_IQS00년 상반기보고000520(소장)-1.xls Chart 158_사장님IQS개선회의(조립생기팀0816)_Book1_다대포 해수욕장-내역서" xfId="1937"/>
    <cellStyle name="표_IQS00년 상반기보고000520(소장)-1.xls Chart 158_사장님IQS개선회의(조립생기팀0816)_Book1_조형물 내역서(원본)" xfId="1938"/>
    <cellStyle name="표_IQS00년 상반기보고000520(소장)-1.xls Chart 158_사장님IQS개선회의(조립생기팀0816)_다대포 해수욕장-내역서" xfId="1939"/>
    <cellStyle name="표_IQS00년 상반기보고000520(소장)-1.xls Chart 158_사장님IQS개선회의(조립생기팀0816)_인상시부담액(임,단협(1).04.26수정)" xfId="1940"/>
    <cellStyle name="표_IQS00년 상반기보고000520(소장)-1.xls Chart 158_사장님IQS개선회의(조립생기팀0816)_인상시부담액(임,단협(1).04.26수정)_다대포 해수욕장-내역서" xfId="1941"/>
    <cellStyle name="표_IQS00년 상반기보고000520(소장)-1.xls Chart 158_사장님IQS개선회의(조립생기팀0816)_인상시부담액(임,단협(1).04.26수정)_조형물 내역서(원본)" xfId="1942"/>
    <cellStyle name="표_IQS00년 상반기보고000520(소장)-1.xls Chart 158_사장님IQS개선회의(조립생기팀0816)_조형물 내역서(원본)" xfId="1943"/>
    <cellStyle name="표_IQS00년 상반기보고000520(소장)-1.xls Chart 158_인상시부담액(임,단협(1).04.26수정)" xfId="1944"/>
    <cellStyle name="표_IQS00년 상반기보고000520(소장)-1.xls Chart 158_인상시부담액(임,단협(1).04.26수정)_다대포 해수욕장-내역서" xfId="1945"/>
    <cellStyle name="표_IQS00년 상반기보고000520(소장)-1.xls Chart 158_인상시부담액(임,단협(1).04.26수정)_조형물 내역서(원본)" xfId="1946"/>
    <cellStyle name="표_IQS00년 상반기보고000520(소장)-1.xls Chart 158_정이사님보고0907" xfId="1947"/>
    <cellStyle name="표_IQS00년 상반기보고000520(소장)-1.xls Chart 158_정이사님보고0907_Book1" xfId="1948"/>
    <cellStyle name="표_IQS00년 상반기보고000520(소장)-1.xls Chart 158_정이사님보고0907_Book1_다대포 해수욕장-내역서" xfId="1949"/>
    <cellStyle name="표_IQS00년 상반기보고000520(소장)-1.xls Chart 158_정이사님보고0907_Book1_조형물 내역서(원본)" xfId="1950"/>
    <cellStyle name="표_IQS00년 상반기보고000520(소장)-1.xls Chart 158_정이사님보고0907_다대포 해수욕장-내역서" xfId="1951"/>
    <cellStyle name="표_IQS00년 상반기보고000520(소장)-1.xls Chart 158_정이사님보고0907_인상시부담액(임,단협(1).04.26수정)" xfId="1952"/>
    <cellStyle name="표_IQS00년 상반기보고000520(소장)-1.xls Chart 158_정이사님보고0907_인상시부담액(임,단협(1).04.26수정)_다대포 해수욕장-내역서" xfId="1953"/>
    <cellStyle name="표_IQS00년 상반기보고000520(소장)-1.xls Chart 158_정이사님보고0907_인상시부담액(임,단협(1).04.26수정)_조형물 내역서(원본)" xfId="1954"/>
    <cellStyle name="표_IQS00년 상반기보고000520(소장)-1.xls Chart 158_정이사님보고0907_조형물 내역서(원본)" xfId="1955"/>
    <cellStyle name="표_IQS00년 상반기보고000520(소장)-1.xls Chart 158_조형물 내역서(원본)" xfId="1956"/>
    <cellStyle name="표_IQS00년 상반기보고000520(소장)-1.xls Chart 160" xfId="1957"/>
    <cellStyle name="표_IQS00년 상반기보고000520(소장)-1.xls Chart 160_Book1" xfId="1958"/>
    <cellStyle name="표_IQS00년 상반기보고000520(소장)-1.xls Chart 160_Book1_다대포 해수욕장-내역서" xfId="1959"/>
    <cellStyle name="표_IQS00년 상반기보고000520(소장)-1.xls Chart 160_Book1_조형물 내역서(원본)" xfId="1960"/>
    <cellStyle name="표_IQS00년 상반기보고000520(소장)-1.xls Chart 160_다대포 해수욕장-내역서" xfId="1961"/>
    <cellStyle name="표_IQS00년 상반기보고000520(소장)-1.xls Chart 160_사장님IQS개선회의(조립생기팀0816)" xfId="1962"/>
    <cellStyle name="표_IQS00년 상반기보고000520(소장)-1.xls Chart 160_사장님IQS개선회의(조립생기팀0816)_Book1" xfId="1963"/>
    <cellStyle name="표_IQS00년 상반기보고000520(소장)-1.xls Chart 160_사장님IQS개선회의(조립생기팀0816)_Book1_다대포 해수욕장-내역서" xfId="1964"/>
    <cellStyle name="표_IQS00년 상반기보고000520(소장)-1.xls Chart 160_사장님IQS개선회의(조립생기팀0816)_Book1_조형물 내역서(원본)" xfId="1965"/>
    <cellStyle name="표_IQS00년 상반기보고000520(소장)-1.xls Chart 160_사장님IQS개선회의(조립생기팀0816)_다대포 해수욕장-내역서" xfId="1966"/>
    <cellStyle name="표_IQS00년 상반기보고000520(소장)-1.xls Chart 160_사장님IQS개선회의(조립생기팀0816)_인상시부담액(임,단협(1).04.26수정)" xfId="1967"/>
    <cellStyle name="표_IQS00년 상반기보고000520(소장)-1.xls Chart 160_사장님IQS개선회의(조립생기팀0816)_인상시부담액(임,단협(1).04.26수정)_다대포 해수욕장-내역서" xfId="1968"/>
    <cellStyle name="표_IQS00년 상반기보고000520(소장)-1.xls Chart 160_사장님IQS개선회의(조립생기팀0816)_인상시부담액(임,단협(1).04.26수정)_조형물 내역서(원본)" xfId="1969"/>
    <cellStyle name="표_IQS00년 상반기보고000520(소장)-1.xls Chart 160_사장님IQS개선회의(조립생기팀0816)_조형물 내역서(원본)" xfId="1970"/>
    <cellStyle name="표_IQS00년 상반기보고000520(소장)-1.xls Chart 160_인상시부담액(임,단협(1).04.26수정)" xfId="1971"/>
    <cellStyle name="표_IQS00년 상반기보고000520(소장)-1.xls Chart 160_인상시부담액(임,단협(1).04.26수정)_다대포 해수욕장-내역서" xfId="1972"/>
    <cellStyle name="표_IQS00년 상반기보고000520(소장)-1.xls Chart 160_인상시부담액(임,단협(1).04.26수정)_조형물 내역서(원본)" xfId="1973"/>
    <cellStyle name="표_IQS00년 상반기보고000520(소장)-1.xls Chart 160_정이사님보고0907" xfId="1974"/>
    <cellStyle name="표_IQS00년 상반기보고000520(소장)-1.xls Chart 160_정이사님보고0907_Book1" xfId="1975"/>
    <cellStyle name="표_IQS00년 상반기보고000520(소장)-1.xls Chart 160_정이사님보고0907_Book1_다대포 해수욕장-내역서" xfId="1976"/>
    <cellStyle name="표_IQS00년 상반기보고000520(소장)-1.xls Chart 160_정이사님보고0907_Book1_조형물 내역서(원본)" xfId="1977"/>
    <cellStyle name="표_IQS00년 상반기보고000520(소장)-1.xls Chart 160_정이사님보고0907_다대포 해수욕장-내역서" xfId="1978"/>
    <cellStyle name="표_IQS00년 상반기보고000520(소장)-1.xls Chart 160_정이사님보고0907_인상시부담액(임,단협(1).04.26수정)" xfId="1979"/>
    <cellStyle name="표_IQS00년 상반기보고000520(소장)-1.xls Chart 160_정이사님보고0907_인상시부담액(임,단협(1).04.26수정)_다대포 해수욕장-내역서" xfId="1980"/>
    <cellStyle name="표_IQS00년 상반기보고000520(소장)-1.xls Chart 160_정이사님보고0907_인상시부담액(임,단협(1).04.26수정)_조형물 내역서(원본)" xfId="1981"/>
    <cellStyle name="표_IQS00년 상반기보고000520(소장)-1.xls Chart 160_정이사님보고0907_조형물 내역서(원본)" xfId="1982"/>
    <cellStyle name="표_IQS00년 상반기보고000520(소장)-1.xls Chart 160_조형물 내역서(원본)" xfId="1983"/>
    <cellStyle name="표_IQS00년 상반기보고000520(소장)-1.xls Chart 161" xfId="1984"/>
    <cellStyle name="표_IQS00년 상반기보고000520(소장)-1.xls Chart 161_Book1" xfId="1985"/>
    <cellStyle name="표_IQS00년 상반기보고000520(소장)-1.xls Chart 161_Book1_다대포 해수욕장-내역서" xfId="1986"/>
    <cellStyle name="표_IQS00년 상반기보고000520(소장)-1.xls Chart 161_Book1_조형물 내역서(원본)" xfId="1987"/>
    <cellStyle name="표_IQS00년 상반기보고000520(소장)-1.xls Chart 161_다대포 해수욕장-내역서" xfId="1988"/>
    <cellStyle name="표_IQS00년 상반기보고000520(소장)-1.xls Chart 161_사장님IQS개선회의(조립생기팀0816)" xfId="1989"/>
    <cellStyle name="표_IQS00년 상반기보고000520(소장)-1.xls Chart 161_사장님IQS개선회의(조립생기팀0816)_Book1" xfId="1990"/>
    <cellStyle name="표_IQS00년 상반기보고000520(소장)-1.xls Chart 161_사장님IQS개선회의(조립생기팀0816)_Book1_다대포 해수욕장-내역서" xfId="1991"/>
    <cellStyle name="표_IQS00년 상반기보고000520(소장)-1.xls Chart 161_사장님IQS개선회의(조립생기팀0816)_Book1_조형물 내역서(원본)" xfId="1992"/>
    <cellStyle name="표_IQS00년 상반기보고000520(소장)-1.xls Chart 161_사장님IQS개선회의(조립생기팀0816)_다대포 해수욕장-내역서" xfId="1993"/>
    <cellStyle name="표_IQS00년 상반기보고000520(소장)-1.xls Chart 161_사장님IQS개선회의(조립생기팀0816)_인상시부담액(임,단협(1).04.26수정)" xfId="1994"/>
    <cellStyle name="표_IQS00년 상반기보고000520(소장)-1.xls Chart 161_사장님IQS개선회의(조립생기팀0816)_인상시부담액(임,단협(1).04.26수정)_다대포 해수욕장-내역서" xfId="1995"/>
    <cellStyle name="표_IQS00년 상반기보고000520(소장)-1.xls Chart 161_사장님IQS개선회의(조립생기팀0816)_인상시부담액(임,단협(1).04.26수정)_조형물 내역서(원본)" xfId="1996"/>
    <cellStyle name="표_IQS00년 상반기보고000520(소장)-1.xls Chart 161_사장님IQS개선회의(조립생기팀0816)_조형물 내역서(원본)" xfId="1997"/>
    <cellStyle name="표_IQS00년 상반기보고000520(소장)-1.xls Chart 161_인상시부담액(임,단협(1).04.26수정)" xfId="1998"/>
    <cellStyle name="표_IQS00년 상반기보고000520(소장)-1.xls Chart 161_인상시부담액(임,단협(1).04.26수정)_다대포 해수욕장-내역서" xfId="1999"/>
    <cellStyle name="표_IQS00년 상반기보고000520(소장)-1.xls Chart 161_인상시부담액(임,단협(1).04.26수정)_조형물 내역서(원본)" xfId="2000"/>
    <cellStyle name="표_IQS00년 상반기보고000520(소장)-1.xls Chart 161_정이사님보고0907" xfId="2001"/>
    <cellStyle name="표_IQS00년 상반기보고000520(소장)-1.xls Chart 161_정이사님보고0907_Book1" xfId="2002"/>
    <cellStyle name="표_IQS00년 상반기보고000520(소장)-1.xls Chart 161_정이사님보고0907_Book1_다대포 해수욕장-내역서" xfId="2003"/>
    <cellStyle name="표_IQS00년 상반기보고000520(소장)-1.xls Chart 161_정이사님보고0907_Book1_조형물 내역서(원본)" xfId="2004"/>
    <cellStyle name="표_IQS00년 상반기보고000520(소장)-1.xls Chart 161_정이사님보고0907_다대포 해수욕장-내역서" xfId="2005"/>
    <cellStyle name="표_IQS00년 상반기보고000520(소장)-1.xls Chart 161_정이사님보고0907_인상시부담액(임,단협(1).04.26수정)" xfId="2006"/>
    <cellStyle name="표_IQS00년 상반기보고000520(소장)-1.xls Chart 161_정이사님보고0907_인상시부담액(임,단협(1).04.26수정)_다대포 해수욕장-내역서" xfId="2007"/>
    <cellStyle name="표_IQS00년 상반기보고000520(소장)-1.xls Chart 161_정이사님보고0907_인상시부담액(임,단협(1).04.26수정)_조형물 내역서(원본)" xfId="2008"/>
    <cellStyle name="표_IQS00년 상반기보고000520(소장)-1.xls Chart 161_정이사님보고0907_조형물 내역서(원본)" xfId="2009"/>
    <cellStyle name="표_IQS00년 상반기보고000520(소장)-1.xls Chart 161_조형물 내역서(원본)" xfId="2010"/>
    <cellStyle name="표_IQS00년 상반기보고000520(소장)-1_Book1" xfId="2011"/>
    <cellStyle name="표_IQS00년 상반기보고000520(소장)-1_Book1_다대포 해수욕장-내역서" xfId="2012"/>
    <cellStyle name="표_IQS00년 상반기보고000520(소장)-1_Book1_조형물 내역서(원본)" xfId="2013"/>
    <cellStyle name="표_IQS00년 상반기보고000520(소장)-1_다대포 해수욕장-내역서" xfId="2014"/>
    <cellStyle name="표_IQS00년 상반기보고000520(소장)-1_사장님IQS개선회의(조립생기팀0816)" xfId="2015"/>
    <cellStyle name="표_IQS00년 상반기보고000520(소장)-1_사장님IQS개선회의(조립생기팀0816)_Book1" xfId="2016"/>
    <cellStyle name="표_IQS00년 상반기보고000520(소장)-1_사장님IQS개선회의(조립생기팀0816)_Book1_다대포 해수욕장-내역서" xfId="2017"/>
    <cellStyle name="표_IQS00년 상반기보고000520(소장)-1_사장님IQS개선회의(조립생기팀0816)_Book1_조형물 내역서(원본)" xfId="2018"/>
    <cellStyle name="표_IQS00년 상반기보고000520(소장)-1_사장님IQS개선회의(조립생기팀0816)_다대포 해수욕장-내역서" xfId="2019"/>
    <cellStyle name="표_IQS00년 상반기보고000520(소장)-1_사장님IQS개선회의(조립생기팀0816)_인상시부담액(임,단협(1).04.26수정)" xfId="2020"/>
    <cellStyle name="표_IQS00년 상반기보고000520(소장)-1_사장님IQS개선회의(조립생기팀0816)_인상시부담액(임,단협(1).04.26수정)_다대포 해수욕장-내역서" xfId="2021"/>
    <cellStyle name="표_IQS00년 상반기보고000520(소장)-1_사장님IQS개선회의(조립생기팀0816)_인상시부담액(임,단협(1).04.26수정)_조형물 내역서(원본)" xfId="2022"/>
    <cellStyle name="표_IQS00년 상반기보고000520(소장)-1_사장님IQS개선회의(조립생기팀0816)_조형물 내역서(원본)" xfId="2023"/>
    <cellStyle name="표_IQS00년 상반기보고000520(소장)-1_인상시부담액(임,단협(1).04.26수정)" xfId="2024"/>
    <cellStyle name="표_IQS00년 상반기보고000520(소장)-1_인상시부담액(임,단협(1).04.26수정)_다대포 해수욕장-내역서" xfId="2025"/>
    <cellStyle name="표_IQS00년 상반기보고000520(소장)-1_인상시부담액(임,단협(1).04.26수정)_조형물 내역서(원본)" xfId="2026"/>
    <cellStyle name="표_IQS00년 상반기보고000520(소장)-1_정이사님보고0907" xfId="2027"/>
    <cellStyle name="표_IQS00년 상반기보고000520(소장)-1_정이사님보고0907_Book1" xfId="2028"/>
    <cellStyle name="표_IQS00년 상반기보고000520(소장)-1_정이사님보고0907_Book1_다대포 해수욕장-내역서" xfId="2029"/>
    <cellStyle name="표_IQS00년 상반기보고000520(소장)-1_정이사님보고0907_Book1_조형물 내역서(원본)" xfId="2030"/>
    <cellStyle name="표_IQS00년 상반기보고000520(소장)-1_정이사님보고0907_다대포 해수욕장-내역서" xfId="2031"/>
    <cellStyle name="표_IQS00년 상반기보고000520(소장)-1_정이사님보고0907_인상시부담액(임,단협(1).04.26수정)" xfId="2032"/>
    <cellStyle name="표_IQS00년 상반기보고000520(소장)-1_정이사님보고0907_인상시부담액(임,단협(1).04.26수정)_다대포 해수욕장-내역서" xfId="2033"/>
    <cellStyle name="표_IQS00년 상반기보고000520(소장)-1_정이사님보고0907_인상시부담액(임,단협(1).04.26수정)_조형물 내역서(원본)" xfId="2034"/>
    <cellStyle name="표_IQS00년 상반기보고000520(소장)-1_정이사님보고0907_조형물 내역서(원본)" xfId="2035"/>
    <cellStyle name="표_IQS00년 상반기보고000520(소장)-1_조형물 내역서(원본)" xfId="2036"/>
    <cellStyle name="표_다대포 해수욕장-내역서" xfId="2037"/>
    <cellStyle name="표_다대포 해수욕장-내역서 2" xfId="2038"/>
    <cellStyle name="표_다대포 해수욕장-내역서 3" xfId="2039"/>
    <cellStyle name="표_다대포 해수욕장-내역서 4" xfId="2040"/>
    <cellStyle name="표_다대포 해수욕장-내역서 5" xfId="2041"/>
    <cellStyle name="표_다대포 해수욕장-내역서_5공구 내역서" xfId="2042"/>
    <cellStyle name="표_다대포 해수욕장-내역서_5공구 내역서1" xfId="2043"/>
    <cellStyle name="표_다대포 해수욕장-내역서_경관조명-내역서(20100423)" xfId="2044"/>
    <cellStyle name="표_다대포 해수욕장-내역서_경관조명-내역서(20100726)" xfId="2045"/>
    <cellStyle name="표_다대포 해수욕장-내역서_경관조명-내역서(20100803)" xfId="2046"/>
    <cellStyle name="표_다대포 해수욕장-내역서_남한강내역서" xfId="2047"/>
    <cellStyle name="표_다대포 해수욕장-내역서_내역서" xfId="2048"/>
    <cellStyle name="표_다대포 해수욕장-내역서_내역서(용훈작업)" xfId="2049"/>
    <cellStyle name="표_다대포 해수욕장-내역서_단가비교표" xfId="2050"/>
    <cellStyle name="표_다대포 해수욕장-내역서_보도블럭-1" xfId="2051"/>
    <cellStyle name="표_다대포 해수욕장-내역서_위천천 내역서" xfId="2052"/>
    <cellStyle name="표_다대포 해수욕장-내역서_전호대교-내역서(교량)-수정" xfId="2053"/>
    <cellStyle name="표_다대포 해수욕장-내역서_하늘도시" xfId="2054"/>
    <cellStyle name="표_다대포 해수욕장-내역서_하천 내역서" xfId="2055"/>
    <cellStyle name="표_사본 - 계산서" xfId="2056"/>
    <cellStyle name="표_석촌동꽃마을빌딩" xfId="2057"/>
    <cellStyle name="표_성산아파트" xfId="2058"/>
    <cellStyle name="표_신성교회" xfId="2059"/>
    <cellStyle name="표_조형물 내역서(원본)" xfId="2060"/>
    <cellStyle name="표_조형물 내역서(원본) 2" xfId="2061"/>
    <cellStyle name="표_조형물 내역서(원본) 3" xfId="2062"/>
    <cellStyle name="표_조형물 내역서(원본) 4" xfId="2063"/>
    <cellStyle name="표_조형물 내역서(원본) 5" xfId="2064"/>
    <cellStyle name="표_조형물 내역서(원본)_5공구 내역서" xfId="2065"/>
    <cellStyle name="표_조형물 내역서(원본)_5공구 내역서1" xfId="2066"/>
    <cellStyle name="표_조형물 내역서(원본)_경관조명-내역서(20100423)" xfId="2067"/>
    <cellStyle name="표_조형물 내역서(원본)_경관조명-내역서(20100726)" xfId="2068"/>
    <cellStyle name="표_조형물 내역서(원본)_경관조명-내역서(20100803)" xfId="2069"/>
    <cellStyle name="표_조형물 내역서(원본)_남한강내역서" xfId="2070"/>
    <cellStyle name="표_조형물 내역서(원본)_내역서" xfId="2071"/>
    <cellStyle name="표_조형물 내역서(원본)_내역서(용훈작업)" xfId="2072"/>
    <cellStyle name="표_조형물 내역서(원본)_단가비교표" xfId="2073"/>
    <cellStyle name="표_조형물 내역서(원본)_보도블럭-1" xfId="2074"/>
    <cellStyle name="표_조형물 내역서(원본)_위천천 내역서" xfId="2075"/>
    <cellStyle name="표_조형물 내역서(원본)_전호대교-내역서(교량)-수정" xfId="2076"/>
    <cellStyle name="표_조형물 내역서(원본)_하늘도시" xfId="2077"/>
    <cellStyle name="표_조형물 내역서(원본)_하천 내역서" xfId="2078"/>
    <cellStyle name="表示済みのハイパーリンク" xfId="2079"/>
    <cellStyle name="표준" xfId="0" builtinId="0"/>
    <cellStyle name="표준 2" xfId="2080"/>
    <cellStyle name="표준 2 2" xfId="2081"/>
    <cellStyle name="표준 2 3" xfId="2082"/>
    <cellStyle name="표준 3" xfId="2083"/>
    <cellStyle name="표준 4" xfId="2084"/>
    <cellStyle name="표준_00.공원등내역20030304" xfId="2085"/>
    <cellStyle name="標準_Akia(F）-8" xfId="2086"/>
    <cellStyle name="표준_UNIT-QTY" xfId="2087"/>
    <cellStyle name="표준_관급분리-동빈큰다리내역서(1122)" xfId="2088"/>
    <cellStyle name="표준_남대천 야간 경관조명 내역서 (통합본)" xfId="2089"/>
    <cellStyle name="표준_내역서(전기설비공사)" xfId="2090"/>
    <cellStyle name="표준_단가산출" xfId="2091"/>
    <cellStyle name="표준_설계예산서" xfId="2092"/>
    <cellStyle name="표준_신형산교내역서(참고후삭제)" xfId="2093"/>
    <cellStyle name="표준_일위대가산출근거" xfId="2094"/>
    <cellStyle name="표준_일위대가산출자료" xfId="2095"/>
    <cellStyle name="표준_크레인단가산출" xfId="2096"/>
    <cellStyle name="표준1" xfId="2097"/>
    <cellStyle name="표준2" xfId="2098"/>
    <cellStyle name="표준체" xfId="2099"/>
    <cellStyle name="합산" xfId="2100"/>
    <cellStyle name="합산 2" xfId="2101"/>
    <cellStyle name="화폐기호" xfId="2102"/>
    <cellStyle name="화폐기호 2" xfId="2103"/>
    <cellStyle name="화폐기호0" xfId="2104"/>
    <cellStyle name="화폐기호0 2" xfId="210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53</xdr:col>
      <xdr:colOff>9525</xdr:colOff>
      <xdr:row>41</xdr:row>
      <xdr:rowOff>171450</xdr:rowOff>
    </xdr:from>
    <xdr:to>
      <xdr:col>68</xdr:col>
      <xdr:colOff>28575</xdr:colOff>
      <xdr:row>46</xdr:row>
      <xdr:rowOff>190500</xdr:rowOff>
    </xdr:to>
    <xdr:pic>
      <xdr:nvPicPr>
        <xdr:cNvPr id="2851246" name="Picture 1" descr="플레이트콤팩터">
          <a:extLst>
            <a:ext uri="{FF2B5EF4-FFF2-40B4-BE49-F238E27FC236}">
              <a16:creationId xmlns="" xmlns:a16="http://schemas.microsoft.com/office/drawing/2014/main" id="{00000000-0008-0000-1700-0000AE81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9848850"/>
          <a:ext cx="11620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75</xdr:col>
      <xdr:colOff>57150</xdr:colOff>
      <xdr:row>20</xdr:row>
      <xdr:rowOff>171450</xdr:rowOff>
    </xdr:from>
    <xdr:to>
      <xdr:col>93</xdr:col>
      <xdr:colOff>114300</xdr:colOff>
      <xdr:row>26</xdr:row>
      <xdr:rowOff>47625</xdr:rowOff>
    </xdr:to>
    <xdr:pic>
      <xdr:nvPicPr>
        <xdr:cNvPr id="2845646" name="Picture 7" descr="백호우">
          <a:extLst>
            <a:ext uri="{FF2B5EF4-FFF2-40B4-BE49-F238E27FC236}">
              <a16:creationId xmlns="" xmlns:a16="http://schemas.microsoft.com/office/drawing/2014/main" id="{00000000-0008-0000-1900-0000CE6B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48375" y="4962525"/>
          <a:ext cx="142875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152;\d\Benghazi\final\BENGHAZI_D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&#49436;&#48260;\&#49352;%20&#48380;&#47464;%20(d)\Project\01%20&#48376;&#49324;\&#46020;&#49884;&#44228;&#54925;&#48512;\03.&#51473;&#48512;&#44428;%20&#47932;&#47448;&#49468;&#53552;\&#44592;&#48376;&#49444;&#44228;\hwp\&#45236;&#50669;&#49436;\8&#50900;%20&#45800;&#44032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4805;&#45224;\&#44277;&#50976;\&#44277;&#50976;\Project\01%20&#48376;&#49324;\&#46020;&#49884;&#44228;&#54925;&#48512;\03.&#51473;&#48512;&#44428;%20&#47932;&#47448;&#49468;&#53552;\&#44592;&#48376;&#49444;&#44228;\hwp\&#45236;&#50669;&#49436;\8&#50900;%20&#45800;&#44032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SE_MCB"/>
      <sheetName val="도면추출"/>
      <sheetName val="FACTOR"/>
      <sheetName val="CABLE"/>
      <sheetName val="DB1"/>
    </sheetNames>
    <sheetDataSet>
      <sheetData sheetId="0">
        <row r="3">
          <cell r="A3">
            <v>0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정공공사"/>
      <sheetName val="수량산출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5"/>
  </sheetPr>
  <dimension ref="A1:L28"/>
  <sheetViews>
    <sheetView showZeros="0" view="pageBreakPreview" zoomScaleSheetLayoutView="100" workbookViewId="0">
      <selection activeCell="C15" sqref="C15"/>
    </sheetView>
  </sheetViews>
  <sheetFormatPr defaultRowHeight="16.5"/>
  <cols>
    <col min="1" max="8" width="11" style="403" customWidth="1"/>
    <col min="9" max="10" width="13.33203125" style="403" customWidth="1"/>
    <col min="11" max="11" width="2.88671875" style="403" customWidth="1"/>
    <col min="12" max="12" width="21.44140625" style="403" customWidth="1"/>
    <col min="13" max="16384" width="8.88671875" style="403"/>
  </cols>
  <sheetData>
    <row r="1" spans="1:12" ht="30" customHeight="1">
      <c r="A1" s="578" t="s">
        <v>373</v>
      </c>
      <c r="B1" s="579"/>
      <c r="C1" s="572" t="s">
        <v>444</v>
      </c>
      <c r="D1" s="573"/>
      <c r="E1" s="572" t="s">
        <v>445</v>
      </c>
      <c r="F1" s="573"/>
      <c r="G1" s="572" t="s">
        <v>361</v>
      </c>
      <c r="H1" s="573"/>
      <c r="I1" s="573" t="s">
        <v>362</v>
      </c>
      <c r="J1" s="574"/>
    </row>
    <row r="2" spans="1:12" ht="60" customHeight="1">
      <c r="A2" s="577"/>
      <c r="B2" s="563"/>
      <c r="C2" s="563"/>
      <c r="D2" s="563"/>
      <c r="E2" s="563"/>
      <c r="F2" s="563"/>
      <c r="G2" s="564"/>
      <c r="H2" s="564"/>
      <c r="I2" s="565" t="s">
        <v>538</v>
      </c>
      <c r="J2" s="566"/>
    </row>
    <row r="3" spans="1:12" ht="20.100000000000001" customHeight="1">
      <c r="A3" s="404"/>
      <c r="B3" s="405"/>
      <c r="C3" s="405"/>
      <c r="D3" s="405"/>
      <c r="E3" s="405"/>
      <c r="F3" s="405"/>
      <c r="G3" s="406"/>
      <c r="H3" s="406"/>
      <c r="I3" s="406"/>
      <c r="J3" s="407"/>
    </row>
    <row r="4" spans="1:12" ht="20.100000000000001" customHeight="1">
      <c r="A4" s="408" t="s">
        <v>451</v>
      </c>
      <c r="B4" s="409"/>
      <c r="C4" s="405"/>
      <c r="D4" s="405"/>
      <c r="E4" s="405"/>
      <c r="F4" s="405"/>
      <c r="G4" s="406"/>
      <c r="H4" s="406"/>
      <c r="I4" s="406"/>
      <c r="J4" s="407"/>
    </row>
    <row r="5" spans="1:12" ht="39.950000000000003" customHeight="1">
      <c r="A5" s="560" t="s">
        <v>537</v>
      </c>
      <c r="B5" s="561"/>
      <c r="C5" s="561"/>
      <c r="D5" s="561"/>
      <c r="E5" s="561"/>
      <c r="F5" s="561"/>
      <c r="G5" s="561"/>
      <c r="H5" s="561"/>
      <c r="I5" s="561"/>
      <c r="J5" s="562"/>
    </row>
    <row r="6" spans="1:12" ht="39.950000000000003" customHeight="1">
      <c r="A6" s="567" t="s">
        <v>455</v>
      </c>
      <c r="B6" s="568"/>
      <c r="C6" s="568"/>
      <c r="D6" s="568"/>
      <c r="E6" s="568"/>
      <c r="F6" s="568"/>
      <c r="G6" s="568"/>
      <c r="H6" s="568"/>
      <c r="I6" s="568"/>
      <c r="J6" s="569"/>
    </row>
    <row r="7" spans="1:12" ht="20.100000000000001" customHeight="1">
      <c r="A7" s="410"/>
      <c r="B7" s="580"/>
      <c r="C7" s="580"/>
      <c r="D7" s="411"/>
      <c r="E7" s="411"/>
      <c r="F7" s="411"/>
      <c r="G7" s="411"/>
      <c r="H7" s="411"/>
      <c r="I7" s="411"/>
      <c r="J7" s="412"/>
    </row>
    <row r="8" spans="1:12" ht="20.100000000000001" customHeight="1">
      <c r="A8" s="413"/>
      <c r="B8" s="411"/>
      <c r="C8" s="411"/>
      <c r="D8" s="411"/>
      <c r="E8" s="411"/>
      <c r="F8" s="411"/>
      <c r="G8" s="411"/>
      <c r="H8" s="411"/>
      <c r="I8" s="411"/>
      <c r="J8" s="412"/>
    </row>
    <row r="9" spans="1:12" ht="20.100000000000001" customHeight="1">
      <c r="A9" s="413"/>
      <c r="B9" s="411"/>
      <c r="C9" s="411"/>
      <c r="D9" s="411"/>
      <c r="E9" s="411"/>
      <c r="F9" s="411"/>
      <c r="G9" s="411"/>
      <c r="H9" s="411"/>
      <c r="I9" s="411"/>
      <c r="J9" s="412"/>
    </row>
    <row r="10" spans="1:12" ht="20.100000000000001" customHeight="1">
      <c r="A10" s="414"/>
      <c r="B10" s="415"/>
      <c r="C10" s="415"/>
      <c r="D10" s="416"/>
      <c r="E10" s="416"/>
      <c r="F10" s="416"/>
      <c r="G10" s="416"/>
      <c r="H10" s="416"/>
      <c r="I10" s="416"/>
      <c r="J10" s="417"/>
    </row>
    <row r="11" spans="1:12" ht="20.100000000000001" customHeight="1">
      <c r="A11" s="418"/>
      <c r="B11" s="415"/>
      <c r="C11" s="415"/>
      <c r="D11" s="419"/>
      <c r="E11" s="419"/>
      <c r="F11" s="419"/>
      <c r="G11" s="419"/>
      <c r="H11" s="419"/>
      <c r="I11" s="419"/>
      <c r="J11" s="420"/>
    </row>
    <row r="12" spans="1:12" ht="20.100000000000001" customHeight="1">
      <c r="A12" s="418"/>
      <c r="B12" s="415"/>
      <c r="C12" s="415"/>
      <c r="D12" s="419"/>
      <c r="E12" s="419"/>
      <c r="F12" s="419"/>
      <c r="G12" s="419"/>
      <c r="H12" s="419"/>
      <c r="I12" s="419"/>
      <c r="J12" s="420"/>
      <c r="L12" s="421"/>
    </row>
    <row r="13" spans="1:12" ht="20.100000000000001" customHeight="1">
      <c r="A13" s="418"/>
      <c r="B13" s="415"/>
      <c r="C13" s="415"/>
      <c r="D13" s="419"/>
      <c r="E13" s="419"/>
      <c r="F13" s="419"/>
      <c r="G13" s="419"/>
      <c r="H13" s="419"/>
      <c r="I13" s="419"/>
      <c r="J13" s="420"/>
      <c r="L13" s="421"/>
    </row>
    <row r="14" spans="1:12" ht="20.100000000000001" customHeight="1">
      <c r="A14" s="418"/>
      <c r="B14" s="415"/>
      <c r="C14" s="415"/>
      <c r="D14" s="419"/>
      <c r="E14" s="419" t="s">
        <v>241</v>
      </c>
      <c r="F14" s="419"/>
      <c r="G14" s="419"/>
      <c r="H14" s="419"/>
      <c r="I14" s="419"/>
      <c r="J14" s="420"/>
    </row>
    <row r="15" spans="1:12" ht="20.100000000000001" customHeight="1">
      <c r="A15" s="418"/>
      <c r="B15" s="415"/>
      <c r="C15" s="415"/>
      <c r="D15" s="419"/>
      <c r="E15" s="419"/>
      <c r="F15" s="419"/>
      <c r="G15" s="419"/>
      <c r="H15" s="419"/>
      <c r="I15" s="419"/>
      <c r="J15" s="420"/>
    </row>
    <row r="16" spans="1:12" ht="20.100000000000001" customHeight="1">
      <c r="A16" s="418"/>
      <c r="B16" s="415"/>
      <c r="C16" s="415"/>
      <c r="D16" s="419"/>
      <c r="E16" s="419"/>
      <c r="F16" s="419"/>
      <c r="G16" s="419"/>
      <c r="H16" s="419"/>
      <c r="I16" s="419"/>
      <c r="J16" s="420"/>
    </row>
    <row r="17" spans="1:12" ht="20.100000000000001" customHeight="1">
      <c r="A17" s="422"/>
      <c r="B17" s="423"/>
      <c r="C17" s="411"/>
      <c r="D17" s="423"/>
      <c r="E17" s="423"/>
      <c r="F17" s="423"/>
      <c r="G17" s="423"/>
      <c r="H17" s="423"/>
      <c r="I17" s="423"/>
      <c r="J17" s="424"/>
    </row>
    <row r="18" spans="1:12" ht="20.100000000000001" customHeight="1">
      <c r="A18" s="425"/>
      <c r="B18" s="581" t="s">
        <v>363</v>
      </c>
      <c r="C18" s="576"/>
      <c r="D18" s="570" t="e">
        <f>CONCATENATE("금 "&amp;TEXT($L18,"0,0")&amp;"원","  (금",NUMBERSTRING(L18,1),"원정)",)</f>
        <v>#REF!</v>
      </c>
      <c r="E18" s="571"/>
      <c r="F18" s="571"/>
      <c r="G18" s="571"/>
      <c r="H18" s="571"/>
      <c r="I18" s="571"/>
      <c r="J18" s="470"/>
      <c r="L18" s="421" t="e">
        <f>#REF!</f>
        <v>#REF!</v>
      </c>
    </row>
    <row r="19" spans="1:12" ht="20.100000000000001" customHeight="1">
      <c r="A19" s="425"/>
      <c r="B19" s="575" t="s">
        <v>452</v>
      </c>
      <c r="C19" s="576"/>
      <c r="D19" s="570" t="e">
        <f>CONCATENATE("금 "&amp;TEXT($L19,"0,0")&amp;"원","  (금",NUMBERSTRING(L19,1),"원정)",)</f>
        <v>#REF!</v>
      </c>
      <c r="E19" s="571"/>
      <c r="F19" s="571"/>
      <c r="G19" s="571"/>
      <c r="H19" s="571"/>
      <c r="I19" s="571"/>
      <c r="J19" s="470"/>
      <c r="L19" s="421" t="e">
        <f>#REF!</f>
        <v>#REF!</v>
      </c>
    </row>
    <row r="20" spans="1:12" ht="20.100000000000001" customHeight="1">
      <c r="A20" s="425"/>
      <c r="B20" s="575" t="s">
        <v>453</v>
      </c>
      <c r="C20" s="576"/>
      <c r="D20" s="570" t="e">
        <f>CONCATENATE("금 "&amp;TEXT($L20,"0,0")&amp;"원","  (금",NUMBERSTRING(L20,1),"원정)",)</f>
        <v>#REF!</v>
      </c>
      <c r="E20" s="571"/>
      <c r="F20" s="571"/>
      <c r="G20" s="571"/>
      <c r="H20" s="571"/>
      <c r="I20" s="571"/>
      <c r="J20" s="470"/>
      <c r="L20" s="421" t="e">
        <f>#REF!</f>
        <v>#REF!</v>
      </c>
    </row>
    <row r="21" spans="1:12" ht="20.100000000000001" customHeight="1">
      <c r="A21" s="426"/>
      <c r="B21" s="575"/>
      <c r="C21" s="576"/>
      <c r="D21" s="570"/>
      <c r="E21" s="571"/>
      <c r="F21" s="571"/>
      <c r="G21" s="571"/>
      <c r="H21" s="571"/>
      <c r="I21" s="571"/>
      <c r="J21" s="470"/>
      <c r="L21" s="421"/>
    </row>
    <row r="22" spans="1:12" ht="20.100000000000001" customHeight="1" thickBot="1">
      <c r="A22" s="427"/>
      <c r="B22" s="428"/>
      <c r="C22" s="428"/>
      <c r="D22" s="428"/>
      <c r="E22" s="428"/>
      <c r="F22" s="428"/>
      <c r="G22" s="428"/>
      <c r="H22" s="428"/>
      <c r="I22" s="428"/>
      <c r="J22" s="429"/>
    </row>
    <row r="23" spans="1:12" ht="20.100000000000001" customHeight="1"/>
    <row r="24" spans="1:12" ht="20.100000000000001" customHeight="1"/>
    <row r="25" spans="1:12" ht="20.100000000000001" customHeight="1"/>
    <row r="26" spans="1:12" ht="20.100000000000001" customHeight="1"/>
    <row r="27" spans="1:12" ht="20.100000000000001" customHeight="1"/>
    <row r="28" spans="1:12" ht="20.100000000000001" customHeight="1"/>
  </sheetData>
  <mergeCells count="21">
    <mergeCell ref="D20:I20"/>
    <mergeCell ref="D21:I21"/>
    <mergeCell ref="C1:D1"/>
    <mergeCell ref="E1:F1"/>
    <mergeCell ref="G1:H1"/>
    <mergeCell ref="I1:J1"/>
    <mergeCell ref="B19:C19"/>
    <mergeCell ref="B20:C20"/>
    <mergeCell ref="B21:C21"/>
    <mergeCell ref="D19:I19"/>
    <mergeCell ref="A2:B2"/>
    <mergeCell ref="C2:D2"/>
    <mergeCell ref="A1:B1"/>
    <mergeCell ref="B7:C7"/>
    <mergeCell ref="B18:C18"/>
    <mergeCell ref="D18:I18"/>
    <mergeCell ref="A5:J5"/>
    <mergeCell ref="E2:F2"/>
    <mergeCell ref="G2:H2"/>
    <mergeCell ref="I2:J2"/>
    <mergeCell ref="A6:J6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rgb="FFFF0000"/>
  </sheetPr>
  <dimension ref="A1:Q183"/>
  <sheetViews>
    <sheetView showZeros="0" tabSelected="1" view="pageBreakPreview" zoomScale="145" zoomScaleSheetLayoutView="145" workbookViewId="0">
      <pane xSplit="1" ySplit="4" topLeftCell="B5" activePane="bottomRight" state="frozen"/>
      <selection activeCell="H18" sqref="H18"/>
      <selection pane="topRight" activeCell="H18" sqref="H18"/>
      <selection pane="bottomLeft" activeCell="H18" sqref="H18"/>
      <selection pane="bottomRight" activeCell="F6" sqref="F6"/>
    </sheetView>
  </sheetViews>
  <sheetFormatPr defaultRowHeight="12"/>
  <cols>
    <col min="1" max="1" width="17.5546875" style="482" customWidth="1"/>
    <col min="2" max="2" width="17.77734375" style="490" customWidth="1"/>
    <col min="3" max="3" width="17.77734375" style="524" customWidth="1"/>
    <col min="4" max="4" width="4.77734375" style="489" customWidth="1"/>
    <col min="5" max="5" width="6.77734375" style="486" customWidth="1"/>
    <col min="6" max="6" width="6.77734375" style="490" customWidth="1"/>
    <col min="7" max="7" width="9.33203125" style="490" customWidth="1"/>
    <col min="8" max="8" width="6.77734375" style="490" customWidth="1"/>
    <col min="9" max="9" width="9.33203125" style="490" customWidth="1"/>
    <col min="10" max="10" width="6.77734375" style="490" customWidth="1"/>
    <col min="11" max="11" width="9.33203125" style="490" customWidth="1"/>
    <col min="12" max="12" width="6.77734375" style="490" customWidth="1"/>
    <col min="13" max="13" width="9.33203125" style="490" customWidth="1"/>
    <col min="14" max="14" width="6.77734375" style="525" customWidth="1"/>
    <col min="15" max="15" width="8.88671875" style="489"/>
    <col min="16" max="16384" width="8.88671875" style="490"/>
  </cols>
  <sheetData>
    <row r="1" spans="1:16" ht="11.25" customHeight="1">
      <c r="B1" s="483"/>
      <c r="C1" s="484"/>
      <c r="D1" s="485"/>
      <c r="F1" s="487"/>
      <c r="G1" s="487"/>
      <c r="H1" s="487"/>
      <c r="I1" s="487"/>
      <c r="J1" s="487"/>
      <c r="K1" s="487"/>
      <c r="L1" s="487"/>
      <c r="M1" s="487"/>
      <c r="N1" s="488"/>
    </row>
    <row r="2" spans="1:16" ht="23.1" customHeight="1">
      <c r="A2" s="482" t="s">
        <v>364</v>
      </c>
      <c r="B2" s="491" t="s">
        <v>664</v>
      </c>
      <c r="C2" s="492"/>
      <c r="D2" s="493"/>
      <c r="E2" s="494"/>
      <c r="F2" s="493"/>
      <c r="G2" s="493"/>
      <c r="H2" s="493"/>
      <c r="I2" s="493"/>
      <c r="J2" s="493"/>
      <c r="K2" s="493"/>
      <c r="L2" s="493"/>
      <c r="M2" s="493"/>
      <c r="N2" s="495"/>
    </row>
    <row r="3" spans="1:16" ht="23.1" customHeight="1">
      <c r="B3" s="585" t="s">
        <v>365</v>
      </c>
      <c r="C3" s="587" t="s">
        <v>366</v>
      </c>
      <c r="D3" s="589" t="s">
        <v>356</v>
      </c>
      <c r="E3" s="593" t="s">
        <v>367</v>
      </c>
      <c r="F3" s="589" t="s">
        <v>357</v>
      </c>
      <c r="G3" s="589"/>
      <c r="H3" s="589" t="s">
        <v>358</v>
      </c>
      <c r="I3" s="589"/>
      <c r="J3" s="589" t="s">
        <v>368</v>
      </c>
      <c r="K3" s="589"/>
      <c r="L3" s="589" t="s">
        <v>359</v>
      </c>
      <c r="M3" s="589"/>
      <c r="N3" s="590" t="s">
        <v>369</v>
      </c>
    </row>
    <row r="4" spans="1:16" ht="23.1" customHeight="1">
      <c r="B4" s="586"/>
      <c r="C4" s="588"/>
      <c r="D4" s="592"/>
      <c r="E4" s="594"/>
      <c r="F4" s="496" t="s">
        <v>370</v>
      </c>
      <c r="G4" s="496" t="s">
        <v>360</v>
      </c>
      <c r="H4" s="496" t="s">
        <v>370</v>
      </c>
      <c r="I4" s="496" t="s">
        <v>360</v>
      </c>
      <c r="J4" s="496" t="s">
        <v>370</v>
      </c>
      <c r="K4" s="496" t="s">
        <v>360</v>
      </c>
      <c r="L4" s="496" t="s">
        <v>370</v>
      </c>
      <c r="M4" s="496" t="s">
        <v>360</v>
      </c>
      <c r="N4" s="591"/>
      <c r="P4" s="497">
        <v>1</v>
      </c>
    </row>
    <row r="5" spans="1:16" ht="18.95" customHeight="1">
      <c r="B5" s="498" t="s">
        <v>536</v>
      </c>
      <c r="C5" s="465"/>
      <c r="D5" s="499"/>
      <c r="E5" s="500"/>
      <c r="F5" s="499"/>
      <c r="G5" s="499"/>
      <c r="H5" s="499"/>
      <c r="I5" s="499"/>
      <c r="J5" s="499"/>
      <c r="K5" s="499"/>
      <c r="L5" s="499"/>
      <c r="M5" s="499"/>
      <c r="N5" s="501"/>
      <c r="P5" s="497"/>
    </row>
    <row r="6" spans="1:16" s="508" customFormat="1" ht="18.95" customHeight="1">
      <c r="A6" s="502"/>
      <c r="B6" s="503" t="s">
        <v>541</v>
      </c>
      <c r="C6" s="504"/>
      <c r="D6" s="505"/>
      <c r="E6" s="506"/>
      <c r="F6" s="505"/>
      <c r="G6" s="505"/>
      <c r="H6" s="505"/>
      <c r="I6" s="505"/>
      <c r="J6" s="505"/>
      <c r="K6" s="505"/>
      <c r="L6" s="505"/>
      <c r="M6" s="505"/>
      <c r="N6" s="527"/>
      <c r="O6" s="507"/>
    </row>
    <row r="7" spans="1:16" s="516" customFormat="1" ht="18.95" customHeight="1">
      <c r="A7" s="526" t="e">
        <f>#REF!</f>
        <v>#REF!</v>
      </c>
      <c r="B7" s="509" t="s">
        <v>542</v>
      </c>
      <c r="C7" s="510" t="s">
        <v>168</v>
      </c>
      <c r="D7" s="511" t="s">
        <v>163</v>
      </c>
      <c r="E7" s="466">
        <v>2</v>
      </c>
      <c r="F7" s="546"/>
      <c r="G7" s="546"/>
      <c r="H7" s="546"/>
      <c r="I7" s="546"/>
      <c r="J7" s="546"/>
      <c r="K7" s="546"/>
      <c r="L7" s="545"/>
      <c r="M7" s="546"/>
      <c r="N7" s="514"/>
      <c r="O7" s="515"/>
    </row>
    <row r="8" spans="1:16" s="516" customFormat="1" ht="18.95" customHeight="1">
      <c r="A8" s="526" t="e">
        <f>#REF!</f>
        <v>#REF!</v>
      </c>
      <c r="B8" s="509" t="s">
        <v>543</v>
      </c>
      <c r="C8" s="510" t="s">
        <v>544</v>
      </c>
      <c r="D8" s="511" t="s">
        <v>163</v>
      </c>
      <c r="E8" s="466">
        <v>74</v>
      </c>
      <c r="F8" s="546"/>
      <c r="G8" s="546"/>
      <c r="H8" s="546"/>
      <c r="I8" s="546"/>
      <c r="J8" s="546"/>
      <c r="K8" s="546"/>
      <c r="L8" s="545"/>
      <c r="M8" s="546"/>
      <c r="N8" s="514"/>
      <c r="O8" s="515"/>
    </row>
    <row r="9" spans="1:16" s="516" customFormat="1" ht="18.95" customHeight="1">
      <c r="A9" s="526" t="e">
        <f>#REF!</f>
        <v>#REF!</v>
      </c>
      <c r="B9" s="509" t="s">
        <v>545</v>
      </c>
      <c r="C9" s="510" t="s">
        <v>168</v>
      </c>
      <c r="D9" s="511" t="s">
        <v>546</v>
      </c>
      <c r="E9" s="466">
        <v>500</v>
      </c>
      <c r="F9" s="546"/>
      <c r="G9" s="546"/>
      <c r="H9" s="546"/>
      <c r="I9" s="546"/>
      <c r="J9" s="546"/>
      <c r="K9" s="546"/>
      <c r="L9" s="545"/>
      <c r="M9" s="546"/>
      <c r="N9" s="514"/>
      <c r="O9" s="515"/>
    </row>
    <row r="10" spans="1:16" s="516" customFormat="1" ht="18.95" customHeight="1">
      <c r="A10" s="526" t="e">
        <f>#REF!</f>
        <v>#REF!</v>
      </c>
      <c r="B10" s="509" t="s">
        <v>547</v>
      </c>
      <c r="C10" s="510" t="s">
        <v>548</v>
      </c>
      <c r="D10" s="511" t="s">
        <v>163</v>
      </c>
      <c r="E10" s="466">
        <v>36</v>
      </c>
      <c r="F10" s="546"/>
      <c r="G10" s="546"/>
      <c r="H10" s="546"/>
      <c r="I10" s="546"/>
      <c r="J10" s="546"/>
      <c r="K10" s="546"/>
      <c r="L10" s="545"/>
      <c r="M10" s="546"/>
      <c r="N10" s="514"/>
      <c r="O10" s="515"/>
    </row>
    <row r="11" spans="1:16" s="516" customFormat="1" ht="18.95" customHeight="1">
      <c r="A11" s="526" t="e">
        <f>#REF!</f>
        <v>#REF!</v>
      </c>
      <c r="B11" s="509" t="s">
        <v>547</v>
      </c>
      <c r="C11" s="510" t="s">
        <v>549</v>
      </c>
      <c r="D11" s="511" t="s">
        <v>163</v>
      </c>
      <c r="E11" s="466">
        <v>4</v>
      </c>
      <c r="F11" s="546"/>
      <c r="G11" s="546"/>
      <c r="H11" s="546"/>
      <c r="I11" s="546"/>
      <c r="J11" s="546"/>
      <c r="K11" s="546"/>
      <c r="L11" s="545"/>
      <c r="M11" s="546"/>
      <c r="N11" s="514"/>
      <c r="O11" s="515"/>
    </row>
    <row r="12" spans="1:16" s="516" customFormat="1" ht="18.95" customHeight="1">
      <c r="A12" s="526" t="e">
        <f>#REF!</f>
        <v>#REF!</v>
      </c>
      <c r="B12" s="509" t="s">
        <v>547</v>
      </c>
      <c r="C12" s="510" t="s">
        <v>550</v>
      </c>
      <c r="D12" s="511" t="s">
        <v>163</v>
      </c>
      <c r="E12" s="466">
        <v>4</v>
      </c>
      <c r="F12" s="546"/>
      <c r="G12" s="546"/>
      <c r="H12" s="546"/>
      <c r="I12" s="546"/>
      <c r="J12" s="546"/>
      <c r="K12" s="546"/>
      <c r="L12" s="545"/>
      <c r="M12" s="546"/>
      <c r="N12" s="514"/>
      <c r="O12" s="515"/>
    </row>
    <row r="13" spans="1:16" s="516" customFormat="1" ht="18.95" customHeight="1">
      <c r="A13" s="526" t="e">
        <f>#REF!</f>
        <v>#REF!</v>
      </c>
      <c r="B13" s="509" t="s">
        <v>547</v>
      </c>
      <c r="C13" s="510" t="s">
        <v>551</v>
      </c>
      <c r="D13" s="511" t="s">
        <v>163</v>
      </c>
      <c r="E13" s="466">
        <v>42</v>
      </c>
      <c r="F13" s="546"/>
      <c r="G13" s="546"/>
      <c r="H13" s="546"/>
      <c r="I13" s="546"/>
      <c r="J13" s="546"/>
      <c r="K13" s="546"/>
      <c r="L13" s="545"/>
      <c r="M13" s="546"/>
      <c r="N13" s="514"/>
      <c r="O13" s="515"/>
    </row>
    <row r="14" spans="1:16" s="516" customFormat="1" ht="18.95" customHeight="1">
      <c r="A14" s="526" t="e">
        <f>#REF!</f>
        <v>#REF!</v>
      </c>
      <c r="B14" s="509" t="s">
        <v>552</v>
      </c>
      <c r="C14" s="510" t="s">
        <v>553</v>
      </c>
      <c r="D14" s="511" t="s">
        <v>546</v>
      </c>
      <c r="E14" s="466">
        <v>1392</v>
      </c>
      <c r="F14" s="546"/>
      <c r="G14" s="546"/>
      <c r="H14" s="546"/>
      <c r="I14" s="546"/>
      <c r="J14" s="546"/>
      <c r="K14" s="546"/>
      <c r="L14" s="545"/>
      <c r="M14" s="546"/>
      <c r="N14" s="514"/>
      <c r="O14" s="515"/>
    </row>
    <row r="15" spans="1:16" s="516" customFormat="1" ht="18.95" customHeight="1">
      <c r="A15" s="526" t="e">
        <f>#REF!</f>
        <v>#REF!</v>
      </c>
      <c r="B15" s="509" t="s">
        <v>552</v>
      </c>
      <c r="C15" s="510" t="s">
        <v>554</v>
      </c>
      <c r="D15" s="511" t="s">
        <v>546</v>
      </c>
      <c r="E15" s="466">
        <v>824</v>
      </c>
      <c r="F15" s="546"/>
      <c r="G15" s="546"/>
      <c r="H15" s="546"/>
      <c r="I15" s="546"/>
      <c r="J15" s="546"/>
      <c r="K15" s="546"/>
      <c r="L15" s="545"/>
      <c r="M15" s="546"/>
      <c r="N15" s="514"/>
      <c r="O15" s="515"/>
    </row>
    <row r="16" spans="1:16" s="516" customFormat="1" ht="18.95" customHeight="1">
      <c r="A16" s="526" t="e">
        <f>#REF!</f>
        <v>#REF!</v>
      </c>
      <c r="B16" s="509" t="s">
        <v>552</v>
      </c>
      <c r="C16" s="510" t="s">
        <v>555</v>
      </c>
      <c r="D16" s="511" t="s">
        <v>546</v>
      </c>
      <c r="E16" s="466">
        <v>718</v>
      </c>
      <c r="F16" s="546"/>
      <c r="G16" s="546"/>
      <c r="H16" s="546"/>
      <c r="I16" s="546"/>
      <c r="J16" s="546"/>
      <c r="K16" s="546"/>
      <c r="L16" s="545"/>
      <c r="M16" s="546"/>
      <c r="N16" s="514"/>
      <c r="O16" s="515"/>
    </row>
    <row r="17" spans="1:15" s="516" customFormat="1" ht="18.95" customHeight="1">
      <c r="A17" s="526" t="e">
        <f>#REF!</f>
        <v>#REF!</v>
      </c>
      <c r="B17" s="509" t="s">
        <v>552</v>
      </c>
      <c r="C17" s="510" t="s">
        <v>556</v>
      </c>
      <c r="D17" s="511" t="s">
        <v>546</v>
      </c>
      <c r="E17" s="466">
        <v>484</v>
      </c>
      <c r="F17" s="546"/>
      <c r="G17" s="546"/>
      <c r="H17" s="546"/>
      <c r="I17" s="546"/>
      <c r="J17" s="546"/>
      <c r="K17" s="546"/>
      <c r="L17" s="545"/>
      <c r="M17" s="546"/>
      <c r="N17" s="514"/>
      <c r="O17" s="515"/>
    </row>
    <row r="18" spans="1:15" s="516" customFormat="1" ht="18.95" customHeight="1">
      <c r="A18" s="526" t="e">
        <f>#REF!</f>
        <v>#REF!</v>
      </c>
      <c r="B18" s="509" t="s">
        <v>552</v>
      </c>
      <c r="C18" s="510" t="s">
        <v>557</v>
      </c>
      <c r="D18" s="511" t="s">
        <v>546</v>
      </c>
      <c r="E18" s="466">
        <v>884</v>
      </c>
      <c r="F18" s="546"/>
      <c r="G18" s="546"/>
      <c r="H18" s="546"/>
      <c r="I18" s="546"/>
      <c r="J18" s="546"/>
      <c r="K18" s="546"/>
      <c r="L18" s="545"/>
      <c r="M18" s="546"/>
      <c r="N18" s="514"/>
      <c r="O18" s="515"/>
    </row>
    <row r="19" spans="1:15" s="516" customFormat="1" ht="18.95" customHeight="1">
      <c r="A19" s="526" t="e">
        <f>#REF!</f>
        <v>#REF!</v>
      </c>
      <c r="B19" s="509" t="s">
        <v>552</v>
      </c>
      <c r="C19" s="510" t="s">
        <v>558</v>
      </c>
      <c r="D19" s="511" t="s">
        <v>546</v>
      </c>
      <c r="E19" s="466">
        <v>1788</v>
      </c>
      <c r="F19" s="546"/>
      <c r="G19" s="546"/>
      <c r="H19" s="546"/>
      <c r="I19" s="546"/>
      <c r="J19" s="546"/>
      <c r="K19" s="546"/>
      <c r="L19" s="545"/>
      <c r="M19" s="546"/>
      <c r="N19" s="514"/>
      <c r="O19" s="515"/>
    </row>
    <row r="20" spans="1:15" s="516" customFormat="1" ht="18.95" customHeight="1">
      <c r="A20" s="526" t="e">
        <f>#REF!</f>
        <v>#REF!</v>
      </c>
      <c r="B20" s="509" t="s">
        <v>562</v>
      </c>
      <c r="C20" s="510" t="s">
        <v>563</v>
      </c>
      <c r="D20" s="511" t="s">
        <v>546</v>
      </c>
      <c r="E20" s="466">
        <v>380</v>
      </c>
      <c r="F20" s="546"/>
      <c r="G20" s="546"/>
      <c r="H20" s="546"/>
      <c r="I20" s="546"/>
      <c r="J20" s="546"/>
      <c r="K20" s="546"/>
      <c r="L20" s="545"/>
      <c r="M20" s="546"/>
      <c r="N20" s="514"/>
      <c r="O20" s="515"/>
    </row>
    <row r="21" spans="1:15" s="516" customFormat="1" ht="18.95" customHeight="1">
      <c r="A21" s="526" t="e">
        <f>#REF!</f>
        <v>#REF!</v>
      </c>
      <c r="B21" s="509" t="s">
        <v>565</v>
      </c>
      <c r="C21" s="510" t="s">
        <v>168</v>
      </c>
      <c r="D21" s="511" t="s">
        <v>566</v>
      </c>
      <c r="E21" s="547">
        <v>0.01</v>
      </c>
      <c r="F21" s="546"/>
      <c r="G21" s="546"/>
      <c r="H21" s="546"/>
      <c r="I21" s="546"/>
      <c r="J21" s="546"/>
      <c r="K21" s="546"/>
      <c r="L21" s="545"/>
      <c r="M21" s="546"/>
      <c r="N21" s="514"/>
      <c r="O21" s="515"/>
    </row>
    <row r="22" spans="1:15" s="516" customFormat="1" ht="18.95" customHeight="1">
      <c r="A22" s="518">
        <v>1</v>
      </c>
      <c r="B22" s="583" t="s">
        <v>443</v>
      </c>
      <c r="C22" s="584"/>
      <c r="D22" s="519"/>
      <c r="E22" s="520"/>
      <c r="F22" s="544"/>
      <c r="G22" s="544"/>
      <c r="H22" s="544"/>
      <c r="I22" s="544"/>
      <c r="J22" s="544"/>
      <c r="K22" s="544"/>
      <c r="L22" s="543"/>
      <c r="M22" s="544"/>
      <c r="N22" s="523"/>
      <c r="O22" s="515"/>
    </row>
    <row r="23" spans="1:15" s="508" customFormat="1" ht="18.95" customHeight="1">
      <c r="A23" s="502"/>
      <c r="B23" s="498" t="s">
        <v>568</v>
      </c>
      <c r="C23" s="465"/>
      <c r="D23" s="499"/>
      <c r="E23" s="500"/>
      <c r="F23" s="499"/>
      <c r="G23" s="499"/>
      <c r="H23" s="499"/>
      <c r="I23" s="499"/>
      <c r="J23" s="499"/>
      <c r="K23" s="499"/>
      <c r="L23" s="499"/>
      <c r="M23" s="499"/>
      <c r="N23" s="528"/>
      <c r="O23" s="507"/>
    </row>
    <row r="24" spans="1:15" s="516" customFormat="1" ht="18.95" customHeight="1">
      <c r="A24" s="526" t="e">
        <f>#REF!</f>
        <v>#REF!</v>
      </c>
      <c r="B24" s="509" t="s">
        <v>569</v>
      </c>
      <c r="C24" s="510" t="s">
        <v>570</v>
      </c>
      <c r="D24" s="511" t="s">
        <v>546</v>
      </c>
      <c r="E24" s="466">
        <v>10</v>
      </c>
      <c r="F24" s="512"/>
      <c r="G24" s="512"/>
      <c r="H24" s="512"/>
      <c r="I24" s="512"/>
      <c r="J24" s="512"/>
      <c r="K24" s="512"/>
      <c r="L24" s="513"/>
      <c r="M24" s="512"/>
      <c r="N24" s="514"/>
      <c r="O24" s="515"/>
    </row>
    <row r="25" spans="1:15" s="516" customFormat="1" ht="18.95" customHeight="1">
      <c r="A25" s="526" t="e">
        <f>#REF!</f>
        <v>#REF!</v>
      </c>
      <c r="B25" s="509" t="s">
        <v>571</v>
      </c>
      <c r="C25" s="510" t="s">
        <v>572</v>
      </c>
      <c r="D25" s="511" t="s">
        <v>546</v>
      </c>
      <c r="E25" s="466">
        <v>10</v>
      </c>
      <c r="F25" s="512"/>
      <c r="G25" s="512"/>
      <c r="H25" s="512"/>
      <c r="I25" s="512"/>
      <c r="J25" s="512"/>
      <c r="K25" s="512"/>
      <c r="L25" s="513"/>
      <c r="M25" s="512"/>
      <c r="N25" s="514"/>
      <c r="O25" s="515"/>
    </row>
    <row r="26" spans="1:15" s="516" customFormat="1" ht="18.95" customHeight="1">
      <c r="A26" s="526" t="e">
        <f>#REF!</f>
        <v>#REF!</v>
      </c>
      <c r="B26" s="509" t="s">
        <v>573</v>
      </c>
      <c r="C26" s="510" t="s">
        <v>574</v>
      </c>
      <c r="D26" s="511" t="s">
        <v>575</v>
      </c>
      <c r="E26" s="466">
        <v>1</v>
      </c>
      <c r="F26" s="512"/>
      <c r="G26" s="512"/>
      <c r="H26" s="512"/>
      <c r="I26" s="512"/>
      <c r="J26" s="512"/>
      <c r="K26" s="512"/>
      <c r="L26" s="513"/>
      <c r="M26" s="512"/>
      <c r="N26" s="514"/>
      <c r="O26" s="515"/>
    </row>
    <row r="27" spans="1:15" s="516" customFormat="1" ht="18.95" customHeight="1">
      <c r="A27" s="526" t="e">
        <f>#REF!</f>
        <v>#REF!</v>
      </c>
      <c r="B27" s="509" t="s">
        <v>573</v>
      </c>
      <c r="C27" s="510" t="s">
        <v>576</v>
      </c>
      <c r="D27" s="511" t="s">
        <v>575</v>
      </c>
      <c r="E27" s="466">
        <v>1</v>
      </c>
      <c r="F27" s="512"/>
      <c r="G27" s="512"/>
      <c r="H27" s="512"/>
      <c r="I27" s="512"/>
      <c r="J27" s="512"/>
      <c r="K27" s="512"/>
      <c r="L27" s="513"/>
      <c r="M27" s="512"/>
      <c r="N27" s="514"/>
      <c r="O27" s="515"/>
    </row>
    <row r="28" spans="1:15" s="516" customFormat="1" ht="18.95" customHeight="1">
      <c r="A28" s="526" t="e">
        <f>#REF!</f>
        <v>#REF!</v>
      </c>
      <c r="B28" s="509" t="s">
        <v>577</v>
      </c>
      <c r="C28" s="510" t="s">
        <v>578</v>
      </c>
      <c r="D28" s="511" t="s">
        <v>163</v>
      </c>
      <c r="E28" s="466">
        <v>2</v>
      </c>
      <c r="F28" s="512"/>
      <c r="G28" s="512"/>
      <c r="H28" s="512"/>
      <c r="I28" s="512"/>
      <c r="J28" s="512"/>
      <c r="K28" s="512"/>
      <c r="L28" s="513"/>
      <c r="M28" s="512"/>
      <c r="N28" s="514"/>
      <c r="O28" s="515"/>
    </row>
    <row r="29" spans="1:15" s="516" customFormat="1" ht="18.95" customHeight="1">
      <c r="A29" s="526" t="e">
        <f>#REF!</f>
        <v>#REF!</v>
      </c>
      <c r="B29" s="509" t="s">
        <v>579</v>
      </c>
      <c r="C29" s="510" t="s">
        <v>580</v>
      </c>
      <c r="D29" s="511" t="s">
        <v>163</v>
      </c>
      <c r="E29" s="466">
        <v>2</v>
      </c>
      <c r="F29" s="512"/>
      <c r="G29" s="512"/>
      <c r="H29" s="512"/>
      <c r="I29" s="512"/>
      <c r="J29" s="512"/>
      <c r="K29" s="512"/>
      <c r="L29" s="513"/>
      <c r="M29" s="512"/>
      <c r="N29" s="514"/>
      <c r="O29" s="515"/>
    </row>
    <row r="30" spans="1:15" s="516" customFormat="1" ht="18.95" customHeight="1">
      <c r="A30" s="526" t="e">
        <f>#REF!</f>
        <v>#REF!</v>
      </c>
      <c r="B30" s="509" t="s">
        <v>581</v>
      </c>
      <c r="C30" s="510" t="s">
        <v>582</v>
      </c>
      <c r="D30" s="511" t="s">
        <v>163</v>
      </c>
      <c r="E30" s="466">
        <v>4</v>
      </c>
      <c r="F30" s="512"/>
      <c r="G30" s="512"/>
      <c r="H30" s="512"/>
      <c r="I30" s="512"/>
      <c r="J30" s="512"/>
      <c r="K30" s="512"/>
      <c r="L30" s="513"/>
      <c r="M30" s="512"/>
      <c r="N30" s="514"/>
      <c r="O30" s="515"/>
    </row>
    <row r="31" spans="1:15" s="516" customFormat="1" ht="18.95" customHeight="1">
      <c r="A31" s="526"/>
      <c r="B31" s="509"/>
      <c r="C31" s="510"/>
      <c r="D31" s="511"/>
      <c r="E31" s="466"/>
      <c r="F31" s="512"/>
      <c r="G31" s="512"/>
      <c r="H31" s="512"/>
      <c r="I31" s="512"/>
      <c r="J31" s="512"/>
      <c r="K31" s="512"/>
      <c r="L31" s="513"/>
      <c r="M31" s="512"/>
      <c r="N31" s="514"/>
      <c r="O31" s="515"/>
    </row>
    <row r="32" spans="1:15" s="516" customFormat="1" ht="18.95" customHeight="1">
      <c r="A32" s="526"/>
      <c r="B32" s="509"/>
      <c r="C32" s="510"/>
      <c r="D32" s="511"/>
      <c r="E32" s="466"/>
      <c r="F32" s="512"/>
      <c r="G32" s="512"/>
      <c r="H32" s="512"/>
      <c r="I32" s="512"/>
      <c r="J32" s="512"/>
      <c r="K32" s="512"/>
      <c r="L32" s="513"/>
      <c r="M32" s="512"/>
      <c r="N32" s="514"/>
      <c r="O32" s="515"/>
    </row>
    <row r="33" spans="1:17" s="516" customFormat="1" ht="18.95" customHeight="1">
      <c r="A33" s="526"/>
      <c r="B33" s="509"/>
      <c r="C33" s="510"/>
      <c r="D33" s="511"/>
      <c r="E33" s="466"/>
      <c r="F33" s="512"/>
      <c r="G33" s="512"/>
      <c r="H33" s="512"/>
      <c r="I33" s="512"/>
      <c r="J33" s="512"/>
      <c r="K33" s="512"/>
      <c r="L33" s="513"/>
      <c r="M33" s="512"/>
      <c r="N33" s="514"/>
      <c r="O33" s="515"/>
    </row>
    <row r="34" spans="1:17" s="516" customFormat="1" ht="18.95" customHeight="1">
      <c r="A34" s="526"/>
      <c r="B34" s="509"/>
      <c r="C34" s="510"/>
      <c r="D34" s="511"/>
      <c r="E34" s="466"/>
      <c r="F34" s="512"/>
      <c r="G34" s="512"/>
      <c r="H34" s="512"/>
      <c r="I34" s="512"/>
      <c r="J34" s="512"/>
      <c r="K34" s="512"/>
      <c r="L34" s="513"/>
      <c r="M34" s="512"/>
      <c r="N34" s="514"/>
      <c r="O34" s="515"/>
    </row>
    <row r="35" spans="1:17" s="516" customFormat="1" ht="18.95" customHeight="1">
      <c r="A35" s="526"/>
      <c r="B35" s="509"/>
      <c r="C35" s="510"/>
      <c r="D35" s="511"/>
      <c r="E35" s="466"/>
      <c r="F35" s="512"/>
      <c r="G35" s="512"/>
      <c r="H35" s="512"/>
      <c r="I35" s="512"/>
      <c r="J35" s="512"/>
      <c r="K35" s="512"/>
      <c r="L35" s="513"/>
      <c r="M35" s="512"/>
      <c r="N35" s="514"/>
      <c r="O35" s="515"/>
    </row>
    <row r="36" spans="1:17" s="516" customFormat="1" ht="18.95" customHeight="1">
      <c r="A36" s="526"/>
      <c r="B36" s="509"/>
      <c r="C36" s="510"/>
      <c r="D36" s="511"/>
      <c r="E36" s="466"/>
      <c r="F36" s="512"/>
      <c r="G36" s="512"/>
      <c r="H36" s="512"/>
      <c r="I36" s="512"/>
      <c r="J36" s="512"/>
      <c r="K36" s="512"/>
      <c r="L36" s="513"/>
      <c r="M36" s="512"/>
      <c r="N36" s="514"/>
      <c r="O36" s="515"/>
    </row>
    <row r="37" spans="1:17" s="516" customFormat="1" ht="18.95" customHeight="1">
      <c r="A37" s="526"/>
      <c r="B37" s="509"/>
      <c r="C37" s="510"/>
      <c r="D37" s="511"/>
      <c r="E37" s="466"/>
      <c r="F37" s="512"/>
      <c r="G37" s="512"/>
      <c r="H37" s="512"/>
      <c r="I37" s="512"/>
      <c r="J37" s="512"/>
      <c r="K37" s="512"/>
      <c r="L37" s="513"/>
      <c r="M37" s="512"/>
      <c r="N37" s="514"/>
      <c r="O37" s="515"/>
    </row>
    <row r="38" spans="1:17" s="516" customFormat="1" ht="18.95" customHeight="1">
      <c r="A38" s="526"/>
      <c r="B38" s="509"/>
      <c r="C38" s="510"/>
      <c r="D38" s="511"/>
      <c r="E38" s="466"/>
      <c r="F38" s="512"/>
      <c r="G38" s="512"/>
      <c r="H38" s="512"/>
      <c r="I38" s="512"/>
      <c r="J38" s="512"/>
      <c r="K38" s="512"/>
      <c r="L38" s="513"/>
      <c r="M38" s="512"/>
      <c r="N38" s="514"/>
      <c r="O38" s="515"/>
    </row>
    <row r="39" spans="1:17" s="516" customFormat="1" ht="18.95" customHeight="1">
      <c r="A39" s="526"/>
      <c r="B39" s="509"/>
      <c r="C39" s="510"/>
      <c r="D39" s="511"/>
      <c r="E39" s="466"/>
      <c r="F39" s="512"/>
      <c r="G39" s="512"/>
      <c r="H39" s="512"/>
      <c r="I39" s="512"/>
      <c r="J39" s="512"/>
      <c r="K39" s="512"/>
      <c r="L39" s="513"/>
      <c r="M39" s="512"/>
      <c r="N39" s="514"/>
      <c r="O39" s="515"/>
    </row>
    <row r="40" spans="1:17" s="516" customFormat="1" ht="18.95" customHeight="1">
      <c r="A40" s="526"/>
      <c r="B40" s="509"/>
      <c r="C40" s="510"/>
      <c r="D40" s="511"/>
      <c r="E40" s="466"/>
      <c r="F40" s="512"/>
      <c r="G40" s="512"/>
      <c r="H40" s="512"/>
      <c r="I40" s="512"/>
      <c r="J40" s="512"/>
      <c r="K40" s="512"/>
      <c r="L40" s="513"/>
      <c r="M40" s="512"/>
      <c r="N40" s="514"/>
      <c r="O40" s="515"/>
    </row>
    <row r="41" spans="1:17" s="516" customFormat="1" ht="18.95" customHeight="1">
      <c r="A41" s="526"/>
      <c r="B41" s="509"/>
      <c r="C41" s="510"/>
      <c r="D41" s="511"/>
      <c r="E41" s="466"/>
      <c r="F41" s="512"/>
      <c r="G41" s="512"/>
      <c r="H41" s="512"/>
      <c r="I41" s="512"/>
      <c r="J41" s="512"/>
      <c r="K41" s="512"/>
      <c r="L41" s="513"/>
      <c r="M41" s="512"/>
      <c r="N41" s="514"/>
      <c r="O41" s="515"/>
    </row>
    <row r="42" spans="1:17" s="516" customFormat="1" ht="18.95" customHeight="1">
      <c r="A42" s="526"/>
      <c r="B42" s="509"/>
      <c r="C42" s="510"/>
      <c r="D42" s="511"/>
      <c r="E42" s="466"/>
      <c r="F42" s="512"/>
      <c r="G42" s="512"/>
      <c r="H42" s="512"/>
      <c r="I42" s="512"/>
      <c r="J42" s="512"/>
      <c r="K42" s="512"/>
      <c r="L42" s="513"/>
      <c r="M42" s="512"/>
      <c r="N42" s="514"/>
      <c r="O42" s="515"/>
    </row>
    <row r="43" spans="1:17" s="516" customFormat="1" ht="18.95" customHeight="1">
      <c r="A43" s="518">
        <v>3</v>
      </c>
      <c r="B43" s="583" t="s">
        <v>443</v>
      </c>
      <c r="C43" s="584"/>
      <c r="D43" s="519"/>
      <c r="E43" s="520"/>
      <c r="F43" s="521"/>
      <c r="G43" s="521"/>
      <c r="H43" s="521"/>
      <c r="I43" s="521"/>
      <c r="J43" s="521"/>
      <c r="K43" s="521"/>
      <c r="L43" s="522"/>
      <c r="M43" s="521"/>
      <c r="N43" s="523"/>
      <c r="O43" s="515"/>
    </row>
    <row r="44" spans="1:17" s="508" customFormat="1" ht="18.95" customHeight="1">
      <c r="A44" s="502"/>
      <c r="B44" s="498" t="s">
        <v>583</v>
      </c>
      <c r="C44" s="465"/>
      <c r="D44" s="499"/>
      <c r="E44" s="500"/>
      <c r="F44" s="499"/>
      <c r="G44" s="499"/>
      <c r="H44" s="499"/>
      <c r="I44" s="499"/>
      <c r="J44" s="499"/>
      <c r="K44" s="499"/>
      <c r="L44" s="499"/>
      <c r="M44" s="499"/>
      <c r="N44" s="528"/>
      <c r="O44" s="507"/>
    </row>
    <row r="45" spans="1:17" s="508" customFormat="1" ht="18.95" customHeight="1">
      <c r="A45" s="502"/>
      <c r="B45" s="503" t="s">
        <v>584</v>
      </c>
      <c r="C45" s="504"/>
      <c r="D45" s="505"/>
      <c r="E45" s="506"/>
      <c r="F45" s="505"/>
      <c r="G45" s="505"/>
      <c r="H45" s="505"/>
      <c r="I45" s="505"/>
      <c r="J45" s="505"/>
      <c r="K45" s="505"/>
      <c r="L45" s="505"/>
      <c r="M45" s="505"/>
      <c r="N45" s="527"/>
      <c r="O45" s="507"/>
    </row>
    <row r="46" spans="1:17" s="516" customFormat="1" ht="18.95" customHeight="1">
      <c r="A46" s="526" t="e">
        <f>#REF!</f>
        <v>#REF!</v>
      </c>
      <c r="B46" s="509" t="s">
        <v>585</v>
      </c>
      <c r="C46" s="510" t="s">
        <v>586</v>
      </c>
      <c r="D46" s="511" t="s">
        <v>546</v>
      </c>
      <c r="E46" s="466">
        <v>10</v>
      </c>
      <c r="F46" s="512"/>
      <c r="G46" s="512"/>
      <c r="H46" s="512"/>
      <c r="I46" s="512"/>
      <c r="J46" s="512"/>
      <c r="K46" s="512"/>
      <c r="L46" s="513"/>
      <c r="M46" s="512"/>
      <c r="N46" s="514"/>
      <c r="O46" s="515"/>
      <c r="P46" s="516">
        <v>54580</v>
      </c>
      <c r="Q46" s="516">
        <v>54580</v>
      </c>
    </row>
    <row r="47" spans="1:17" s="516" customFormat="1" ht="18.95" customHeight="1">
      <c r="A47" s="526" t="e">
        <f>#REF!</f>
        <v>#REF!</v>
      </c>
      <c r="B47" s="509" t="s">
        <v>585</v>
      </c>
      <c r="C47" s="510" t="s">
        <v>587</v>
      </c>
      <c r="D47" s="511" t="s">
        <v>546</v>
      </c>
      <c r="E47" s="466">
        <v>10</v>
      </c>
      <c r="F47" s="512"/>
      <c r="G47" s="512"/>
      <c r="H47" s="512"/>
      <c r="I47" s="512"/>
      <c r="J47" s="512"/>
      <c r="K47" s="512"/>
      <c r="L47" s="513"/>
      <c r="M47" s="512"/>
      <c r="N47" s="514"/>
      <c r="O47" s="515"/>
      <c r="P47" s="516">
        <v>52550</v>
      </c>
      <c r="Q47" s="516">
        <v>52550</v>
      </c>
    </row>
    <row r="48" spans="1:17" s="516" customFormat="1" ht="18.95" customHeight="1">
      <c r="A48" s="526" t="e">
        <f>#REF!</f>
        <v>#REF!</v>
      </c>
      <c r="B48" s="509" t="s">
        <v>588</v>
      </c>
      <c r="C48" s="510" t="s">
        <v>589</v>
      </c>
      <c r="D48" s="511" t="s">
        <v>546</v>
      </c>
      <c r="E48" s="466">
        <v>10</v>
      </c>
      <c r="F48" s="512"/>
      <c r="G48" s="512"/>
      <c r="H48" s="512"/>
      <c r="I48" s="512"/>
      <c r="J48" s="512"/>
      <c r="K48" s="512"/>
      <c r="L48" s="513"/>
      <c r="M48" s="512"/>
      <c r="N48" s="514"/>
      <c r="O48" s="515"/>
      <c r="P48" s="516">
        <v>227970</v>
      </c>
      <c r="Q48" s="516">
        <v>227970</v>
      </c>
    </row>
    <row r="49" spans="1:17" s="516" customFormat="1" ht="18.95" customHeight="1">
      <c r="A49" s="526" t="e">
        <f>#REF!</f>
        <v>#REF!</v>
      </c>
      <c r="B49" s="509" t="s">
        <v>590</v>
      </c>
      <c r="C49" s="510" t="s">
        <v>591</v>
      </c>
      <c r="D49" s="511" t="s">
        <v>546</v>
      </c>
      <c r="E49" s="466">
        <v>2</v>
      </c>
      <c r="F49" s="512"/>
      <c r="G49" s="512"/>
      <c r="H49" s="512"/>
      <c r="I49" s="512"/>
      <c r="J49" s="512"/>
      <c r="K49" s="512"/>
      <c r="L49" s="513"/>
      <c r="M49" s="512"/>
      <c r="N49" s="514"/>
      <c r="O49" s="515"/>
      <c r="P49" s="516">
        <v>73924</v>
      </c>
      <c r="Q49" s="516">
        <v>73924</v>
      </c>
    </row>
    <row r="50" spans="1:17" s="516" customFormat="1" ht="18.95" customHeight="1">
      <c r="A50" s="526" t="e">
        <f>#REF!</f>
        <v>#REF!</v>
      </c>
      <c r="B50" s="509" t="s">
        <v>590</v>
      </c>
      <c r="C50" s="510" t="s">
        <v>592</v>
      </c>
      <c r="D50" s="511" t="s">
        <v>546</v>
      </c>
      <c r="E50" s="466">
        <v>26</v>
      </c>
      <c r="F50" s="512"/>
      <c r="G50" s="512"/>
      <c r="H50" s="512"/>
      <c r="I50" s="512"/>
      <c r="J50" s="512"/>
      <c r="K50" s="512"/>
      <c r="L50" s="513"/>
      <c r="M50" s="512"/>
      <c r="N50" s="514"/>
      <c r="O50" s="515"/>
      <c r="P50" s="516">
        <v>729456</v>
      </c>
      <c r="Q50" s="516">
        <v>729456</v>
      </c>
    </row>
    <row r="51" spans="1:17" s="516" customFormat="1" ht="18.95" customHeight="1">
      <c r="A51" s="526" t="e">
        <f>#REF!</f>
        <v>#REF!</v>
      </c>
      <c r="B51" s="509" t="s">
        <v>590</v>
      </c>
      <c r="C51" s="510" t="s">
        <v>593</v>
      </c>
      <c r="D51" s="511" t="s">
        <v>546</v>
      </c>
      <c r="E51" s="466">
        <v>5</v>
      </c>
      <c r="F51" s="512"/>
      <c r="G51" s="512"/>
      <c r="H51" s="512"/>
      <c r="I51" s="512"/>
      <c r="J51" s="512"/>
      <c r="K51" s="512"/>
      <c r="L51" s="513"/>
      <c r="M51" s="512"/>
      <c r="N51" s="514"/>
      <c r="O51" s="515"/>
      <c r="P51" s="516">
        <v>91885</v>
      </c>
      <c r="Q51" s="516">
        <v>91885</v>
      </c>
    </row>
    <row r="52" spans="1:17" s="516" customFormat="1" ht="18.95" customHeight="1">
      <c r="A52" s="526" t="e">
        <f>#REF!</f>
        <v>#REF!</v>
      </c>
      <c r="B52" s="509" t="s">
        <v>569</v>
      </c>
      <c r="C52" s="510" t="s">
        <v>594</v>
      </c>
      <c r="D52" s="511" t="s">
        <v>546</v>
      </c>
      <c r="E52" s="466">
        <v>452</v>
      </c>
      <c r="F52" s="512"/>
      <c r="G52" s="512"/>
      <c r="H52" s="512"/>
      <c r="I52" s="512"/>
      <c r="J52" s="512"/>
      <c r="K52" s="512"/>
      <c r="L52" s="513"/>
      <c r="M52" s="512"/>
      <c r="N52" s="514"/>
      <c r="O52" s="515"/>
      <c r="P52" s="516">
        <v>6909272</v>
      </c>
      <c r="Q52" s="516">
        <v>6909272</v>
      </c>
    </row>
    <row r="53" spans="1:17" s="516" customFormat="1" ht="18.95" customHeight="1">
      <c r="A53" s="526" t="e">
        <f>#REF!</f>
        <v>#REF!</v>
      </c>
      <c r="B53" s="509" t="s">
        <v>569</v>
      </c>
      <c r="C53" s="510" t="s">
        <v>570</v>
      </c>
      <c r="D53" s="511" t="s">
        <v>546</v>
      </c>
      <c r="E53" s="466">
        <v>1094</v>
      </c>
      <c r="F53" s="512"/>
      <c r="G53" s="512"/>
      <c r="H53" s="512"/>
      <c r="I53" s="512"/>
      <c r="J53" s="512"/>
      <c r="K53" s="512"/>
      <c r="L53" s="513"/>
      <c r="M53" s="512"/>
      <c r="N53" s="514"/>
      <c r="O53" s="515"/>
      <c r="P53" s="516">
        <v>12181690</v>
      </c>
      <c r="Q53" s="516">
        <v>12181690</v>
      </c>
    </row>
    <row r="54" spans="1:17" s="516" customFormat="1" ht="18.95" customHeight="1">
      <c r="A54" s="526" t="e">
        <f>#REF!</f>
        <v>#REF!</v>
      </c>
      <c r="B54" s="509" t="s">
        <v>569</v>
      </c>
      <c r="C54" s="510" t="s">
        <v>595</v>
      </c>
      <c r="D54" s="511" t="s">
        <v>546</v>
      </c>
      <c r="E54" s="466">
        <v>397</v>
      </c>
      <c r="F54" s="512"/>
      <c r="G54" s="512"/>
      <c r="H54" s="512"/>
      <c r="I54" s="512"/>
      <c r="J54" s="512"/>
      <c r="K54" s="512"/>
      <c r="L54" s="513"/>
      <c r="M54" s="512"/>
      <c r="N54" s="514"/>
      <c r="O54" s="515"/>
      <c r="P54" s="516">
        <v>3634138</v>
      </c>
      <c r="Q54" s="516">
        <v>3634138</v>
      </c>
    </row>
    <row r="55" spans="1:17" s="516" customFormat="1" ht="18.95" customHeight="1">
      <c r="A55" s="526" t="e">
        <f>#REF!</f>
        <v>#REF!</v>
      </c>
      <c r="B55" s="509" t="s">
        <v>569</v>
      </c>
      <c r="C55" s="510" t="s">
        <v>596</v>
      </c>
      <c r="D55" s="511" t="s">
        <v>546</v>
      </c>
      <c r="E55" s="466">
        <v>175</v>
      </c>
      <c r="F55" s="512"/>
      <c r="G55" s="512"/>
      <c r="H55" s="512"/>
      <c r="I55" s="512"/>
      <c r="J55" s="512"/>
      <c r="K55" s="512"/>
      <c r="L55" s="513"/>
      <c r="M55" s="512"/>
      <c r="N55" s="514"/>
      <c r="O55" s="515"/>
      <c r="P55" s="516">
        <v>1172325</v>
      </c>
      <c r="Q55" s="516">
        <v>1172325</v>
      </c>
    </row>
    <row r="56" spans="1:17" s="516" customFormat="1" ht="18.95" customHeight="1">
      <c r="A56" s="526" t="e">
        <f>#REF!</f>
        <v>#REF!</v>
      </c>
      <c r="B56" s="509" t="s">
        <v>571</v>
      </c>
      <c r="C56" s="510" t="s">
        <v>572</v>
      </c>
      <c r="D56" s="511" t="s">
        <v>546</v>
      </c>
      <c r="E56" s="466">
        <v>1171</v>
      </c>
      <c r="F56" s="512"/>
      <c r="G56" s="512"/>
      <c r="H56" s="512"/>
      <c r="I56" s="512"/>
      <c r="J56" s="512"/>
      <c r="K56" s="512"/>
      <c r="L56" s="513"/>
      <c r="M56" s="512"/>
      <c r="N56" s="514"/>
      <c r="O56" s="515"/>
      <c r="P56" s="516">
        <v>3660546</v>
      </c>
      <c r="Q56" s="516">
        <v>3660546</v>
      </c>
    </row>
    <row r="57" spans="1:17" s="516" customFormat="1" ht="18.95" customHeight="1">
      <c r="A57" s="526" t="e">
        <f>#REF!</f>
        <v>#REF!</v>
      </c>
      <c r="B57" s="509" t="s">
        <v>571</v>
      </c>
      <c r="C57" s="510" t="s">
        <v>597</v>
      </c>
      <c r="D57" s="511" t="s">
        <v>546</v>
      </c>
      <c r="E57" s="466">
        <v>7</v>
      </c>
      <c r="F57" s="512"/>
      <c r="G57" s="512"/>
      <c r="H57" s="512"/>
      <c r="I57" s="512"/>
      <c r="J57" s="512"/>
      <c r="K57" s="512"/>
      <c r="L57" s="513"/>
      <c r="M57" s="512"/>
      <c r="N57" s="514"/>
      <c r="O57" s="515"/>
      <c r="P57" s="516">
        <v>16219</v>
      </c>
      <c r="Q57" s="516">
        <v>16219</v>
      </c>
    </row>
    <row r="58" spans="1:17" s="516" customFormat="1" ht="18.95" customHeight="1">
      <c r="A58" s="526" t="e">
        <f>#REF!</f>
        <v>#REF!</v>
      </c>
      <c r="B58" s="509" t="s">
        <v>571</v>
      </c>
      <c r="C58" s="510" t="s">
        <v>598</v>
      </c>
      <c r="D58" s="511" t="s">
        <v>546</v>
      </c>
      <c r="E58" s="466">
        <v>175</v>
      </c>
      <c r="F58" s="512"/>
      <c r="G58" s="512"/>
      <c r="H58" s="512"/>
      <c r="I58" s="512"/>
      <c r="J58" s="512"/>
      <c r="K58" s="512"/>
      <c r="L58" s="513"/>
      <c r="M58" s="512"/>
      <c r="N58" s="514"/>
      <c r="O58" s="515"/>
      <c r="P58" s="516">
        <v>311850</v>
      </c>
      <c r="Q58" s="516">
        <v>311850</v>
      </c>
    </row>
    <row r="59" spans="1:17" s="516" customFormat="1" ht="18.95" customHeight="1">
      <c r="A59" s="526" t="e">
        <f>#REF!</f>
        <v>#REF!</v>
      </c>
      <c r="B59" s="509" t="s">
        <v>599</v>
      </c>
      <c r="C59" s="510" t="s">
        <v>600</v>
      </c>
      <c r="D59" s="511" t="s">
        <v>546</v>
      </c>
      <c r="E59" s="466">
        <v>374</v>
      </c>
      <c r="F59" s="512"/>
      <c r="G59" s="512"/>
      <c r="H59" s="512"/>
      <c r="I59" s="512"/>
      <c r="J59" s="512"/>
      <c r="K59" s="512"/>
      <c r="L59" s="513"/>
      <c r="M59" s="512"/>
      <c r="N59" s="514"/>
      <c r="O59" s="515"/>
      <c r="P59" s="516">
        <v>4265096</v>
      </c>
      <c r="Q59" s="516">
        <v>4265096</v>
      </c>
    </row>
    <row r="60" spans="1:17" s="516" customFormat="1" ht="18.95" customHeight="1">
      <c r="A60" s="526" t="e">
        <f>#REF!</f>
        <v>#REF!</v>
      </c>
      <c r="B60" s="509" t="s">
        <v>599</v>
      </c>
      <c r="C60" s="510" t="s">
        <v>601</v>
      </c>
      <c r="D60" s="511" t="s">
        <v>546</v>
      </c>
      <c r="E60" s="466">
        <v>612</v>
      </c>
      <c r="F60" s="512"/>
      <c r="G60" s="512"/>
      <c r="H60" s="512"/>
      <c r="I60" s="512"/>
      <c r="J60" s="512"/>
      <c r="K60" s="512"/>
      <c r="L60" s="513"/>
      <c r="M60" s="512"/>
      <c r="N60" s="514"/>
      <c r="O60" s="515"/>
      <c r="P60" s="516">
        <v>5241780</v>
      </c>
      <c r="Q60" s="516">
        <v>5241780</v>
      </c>
    </row>
    <row r="61" spans="1:17" s="516" customFormat="1" ht="18.95" customHeight="1">
      <c r="A61" s="526" t="e">
        <f>#REF!</f>
        <v>#REF!</v>
      </c>
      <c r="B61" s="509" t="s">
        <v>599</v>
      </c>
      <c r="C61" s="510" t="s">
        <v>602</v>
      </c>
      <c r="D61" s="511" t="s">
        <v>546</v>
      </c>
      <c r="E61" s="466">
        <v>706</v>
      </c>
      <c r="F61" s="512"/>
      <c r="G61" s="512"/>
      <c r="H61" s="512"/>
      <c r="I61" s="512"/>
      <c r="J61" s="512"/>
      <c r="K61" s="512"/>
      <c r="L61" s="513"/>
      <c r="M61" s="512"/>
      <c r="N61" s="514"/>
      <c r="O61" s="515"/>
      <c r="P61" s="516">
        <v>4197876</v>
      </c>
      <c r="Q61" s="516">
        <v>4197876</v>
      </c>
    </row>
    <row r="62" spans="1:17" s="516" customFormat="1" ht="18.95" customHeight="1">
      <c r="A62" s="526" t="e">
        <f>#REF!</f>
        <v>#REF!</v>
      </c>
      <c r="B62" s="509" t="s">
        <v>599</v>
      </c>
      <c r="C62" s="510" t="s">
        <v>603</v>
      </c>
      <c r="D62" s="511" t="s">
        <v>546</v>
      </c>
      <c r="E62" s="466">
        <v>548</v>
      </c>
      <c r="F62" s="512"/>
      <c r="G62" s="512"/>
      <c r="H62" s="512"/>
      <c r="I62" s="512"/>
      <c r="J62" s="512"/>
      <c r="K62" s="512"/>
      <c r="L62" s="513"/>
      <c r="M62" s="512"/>
      <c r="N62" s="514"/>
      <c r="O62" s="515"/>
      <c r="P62" s="516">
        <v>2895632</v>
      </c>
      <c r="Q62" s="516">
        <v>2895632</v>
      </c>
    </row>
    <row r="63" spans="1:17" s="516" customFormat="1" ht="18.95" customHeight="1">
      <c r="A63" s="526" t="e">
        <f>#REF!</f>
        <v>#REF!</v>
      </c>
      <c r="B63" s="509" t="s">
        <v>599</v>
      </c>
      <c r="C63" s="510" t="s">
        <v>604</v>
      </c>
      <c r="D63" s="511" t="s">
        <v>546</v>
      </c>
      <c r="E63" s="466">
        <v>356</v>
      </c>
      <c r="F63" s="512"/>
      <c r="G63" s="512"/>
      <c r="H63" s="512"/>
      <c r="I63" s="512"/>
      <c r="J63" s="512"/>
      <c r="K63" s="512"/>
      <c r="L63" s="513"/>
      <c r="M63" s="512"/>
      <c r="N63" s="514"/>
      <c r="O63" s="515"/>
      <c r="P63" s="516">
        <v>1620156</v>
      </c>
      <c r="Q63" s="516">
        <v>1620156</v>
      </c>
    </row>
    <row r="64" spans="1:17" s="516" customFormat="1" ht="18.95" customHeight="1">
      <c r="A64" s="526" t="e">
        <f>#REF!</f>
        <v>#REF!</v>
      </c>
      <c r="B64" s="535" t="s">
        <v>605</v>
      </c>
      <c r="C64" s="534" t="s">
        <v>606</v>
      </c>
      <c r="D64" s="533" t="s">
        <v>546</v>
      </c>
      <c r="E64" s="532">
        <v>594</v>
      </c>
      <c r="F64" s="531"/>
      <c r="G64" s="531"/>
      <c r="H64" s="531"/>
      <c r="I64" s="531"/>
      <c r="J64" s="531"/>
      <c r="K64" s="531"/>
      <c r="L64" s="530"/>
      <c r="M64" s="531"/>
      <c r="N64" s="529"/>
      <c r="O64" s="515"/>
      <c r="P64" s="516">
        <v>1620156</v>
      </c>
      <c r="Q64" s="516">
        <v>1620156</v>
      </c>
    </row>
    <row r="65" spans="1:17" s="516" customFormat="1" ht="18.95" customHeight="1">
      <c r="A65" s="526" t="e">
        <f>#REF!</f>
        <v>#REF!</v>
      </c>
      <c r="B65" s="542" t="s">
        <v>607</v>
      </c>
      <c r="C65" s="541" t="s">
        <v>608</v>
      </c>
      <c r="D65" s="540" t="s">
        <v>546</v>
      </c>
      <c r="E65" s="539">
        <v>1150</v>
      </c>
      <c r="F65" s="538"/>
      <c r="G65" s="538"/>
      <c r="H65" s="538"/>
      <c r="I65" s="538"/>
      <c r="J65" s="538"/>
      <c r="K65" s="538"/>
      <c r="L65" s="537"/>
      <c r="M65" s="538"/>
      <c r="N65" s="536"/>
      <c r="O65" s="515"/>
      <c r="P65" s="516">
        <v>100936650</v>
      </c>
      <c r="Q65" s="516">
        <v>100936650</v>
      </c>
    </row>
    <row r="66" spans="1:17" s="516" customFormat="1" ht="18.95" customHeight="1">
      <c r="A66" s="526" t="e">
        <f>#REF!</f>
        <v>#REF!</v>
      </c>
      <c r="B66" s="509" t="s">
        <v>607</v>
      </c>
      <c r="C66" s="510" t="s">
        <v>609</v>
      </c>
      <c r="D66" s="511" t="s">
        <v>546</v>
      </c>
      <c r="E66" s="466">
        <v>480</v>
      </c>
      <c r="F66" s="512"/>
      <c r="G66" s="512"/>
      <c r="H66" s="512"/>
      <c r="I66" s="512"/>
      <c r="J66" s="512"/>
      <c r="K66" s="512"/>
      <c r="L66" s="513"/>
      <c r="M66" s="512"/>
      <c r="N66" s="514"/>
      <c r="O66" s="515"/>
      <c r="P66" s="516">
        <v>30060000</v>
      </c>
      <c r="Q66" s="516">
        <v>30060000</v>
      </c>
    </row>
    <row r="67" spans="1:17" s="516" customFormat="1" ht="18.95" customHeight="1">
      <c r="A67" s="526" t="e">
        <f>#REF!</f>
        <v>#REF!</v>
      </c>
      <c r="B67" s="509" t="s">
        <v>607</v>
      </c>
      <c r="C67" s="510" t="s">
        <v>610</v>
      </c>
      <c r="D67" s="511" t="s">
        <v>546</v>
      </c>
      <c r="E67" s="466">
        <v>24</v>
      </c>
      <c r="F67" s="512"/>
      <c r="G67" s="512"/>
      <c r="H67" s="512"/>
      <c r="I67" s="512"/>
      <c r="J67" s="512"/>
      <c r="K67" s="512"/>
      <c r="L67" s="513"/>
      <c r="M67" s="512"/>
      <c r="N67" s="514"/>
      <c r="O67" s="515"/>
      <c r="P67" s="516">
        <v>978840</v>
      </c>
      <c r="Q67" s="516">
        <v>978840</v>
      </c>
    </row>
    <row r="68" spans="1:17" s="516" customFormat="1" ht="18.95" customHeight="1">
      <c r="A68" s="526" t="e">
        <f>#REF!</f>
        <v>#REF!</v>
      </c>
      <c r="B68" s="509" t="s">
        <v>611</v>
      </c>
      <c r="C68" s="510" t="s">
        <v>612</v>
      </c>
      <c r="D68" s="511" t="s">
        <v>163</v>
      </c>
      <c r="E68" s="466">
        <v>4</v>
      </c>
      <c r="F68" s="512"/>
      <c r="G68" s="512"/>
      <c r="H68" s="512"/>
      <c r="I68" s="512"/>
      <c r="J68" s="512"/>
      <c r="K68" s="512"/>
      <c r="L68" s="513"/>
      <c r="M68" s="512"/>
      <c r="N68" s="514"/>
      <c r="O68" s="515"/>
      <c r="P68" s="516">
        <v>7851496</v>
      </c>
      <c r="Q68" s="516">
        <v>7851496</v>
      </c>
    </row>
    <row r="69" spans="1:17" s="516" customFormat="1" ht="18.95" customHeight="1">
      <c r="A69" s="526" t="e">
        <f>#REF!</f>
        <v>#REF!</v>
      </c>
      <c r="B69" s="509" t="s">
        <v>613</v>
      </c>
      <c r="C69" s="510" t="s">
        <v>614</v>
      </c>
      <c r="D69" s="511" t="s">
        <v>163</v>
      </c>
      <c r="E69" s="466">
        <v>504</v>
      </c>
      <c r="F69" s="512"/>
      <c r="G69" s="512"/>
      <c r="H69" s="512"/>
      <c r="I69" s="512"/>
      <c r="J69" s="512"/>
      <c r="K69" s="512"/>
      <c r="L69" s="513"/>
      <c r="M69" s="512"/>
      <c r="N69" s="514"/>
      <c r="O69" s="515"/>
      <c r="P69" s="516">
        <v>5518296</v>
      </c>
      <c r="Q69" s="516">
        <v>5518296</v>
      </c>
    </row>
    <row r="70" spans="1:17" s="516" customFormat="1" ht="18.95" customHeight="1">
      <c r="A70" s="526" t="e">
        <f>#REF!</f>
        <v>#REF!</v>
      </c>
      <c r="B70" s="509" t="s">
        <v>615</v>
      </c>
      <c r="C70" s="510" t="s">
        <v>616</v>
      </c>
      <c r="D70" s="511" t="s">
        <v>163</v>
      </c>
      <c r="E70" s="466">
        <v>24</v>
      </c>
      <c r="F70" s="512"/>
      <c r="G70" s="512"/>
      <c r="H70" s="512"/>
      <c r="I70" s="512"/>
      <c r="J70" s="512"/>
      <c r="K70" s="512"/>
      <c r="L70" s="513"/>
      <c r="M70" s="512"/>
      <c r="N70" s="514"/>
      <c r="O70" s="515"/>
      <c r="P70" s="516">
        <v>5316912</v>
      </c>
      <c r="Q70" s="516">
        <v>5316912</v>
      </c>
    </row>
    <row r="71" spans="1:17" s="516" customFormat="1" ht="18.95" customHeight="1">
      <c r="A71" s="526" t="e">
        <f>#REF!</f>
        <v>#REF!</v>
      </c>
      <c r="B71" s="509" t="s">
        <v>617</v>
      </c>
      <c r="C71" s="510" t="s">
        <v>616</v>
      </c>
      <c r="D71" s="511" t="s">
        <v>163</v>
      </c>
      <c r="E71" s="466">
        <v>4</v>
      </c>
      <c r="F71" s="512"/>
      <c r="G71" s="512"/>
      <c r="H71" s="512"/>
      <c r="I71" s="512"/>
      <c r="J71" s="512"/>
      <c r="K71" s="512"/>
      <c r="L71" s="513"/>
      <c r="M71" s="512"/>
      <c r="N71" s="514"/>
      <c r="O71" s="515"/>
      <c r="P71" s="516">
        <v>446152</v>
      </c>
      <c r="Q71" s="516">
        <v>446152</v>
      </c>
    </row>
    <row r="72" spans="1:17" s="516" customFormat="1" ht="18.95" customHeight="1">
      <c r="A72" s="526" t="e">
        <f>#REF!</f>
        <v>#REF!</v>
      </c>
      <c r="B72" s="509" t="s">
        <v>618</v>
      </c>
      <c r="C72" s="510" t="s">
        <v>619</v>
      </c>
      <c r="D72" s="511" t="s">
        <v>163</v>
      </c>
      <c r="E72" s="466">
        <v>4</v>
      </c>
      <c r="F72" s="512"/>
      <c r="G72" s="512"/>
      <c r="H72" s="512"/>
      <c r="I72" s="512"/>
      <c r="J72" s="512"/>
      <c r="K72" s="512"/>
      <c r="L72" s="513"/>
      <c r="M72" s="512"/>
      <c r="N72" s="514"/>
      <c r="O72" s="515"/>
      <c r="P72" s="516">
        <v>585228</v>
      </c>
      <c r="Q72" s="516">
        <v>585228</v>
      </c>
    </row>
    <row r="73" spans="1:17" s="516" customFormat="1" ht="18.95" customHeight="1">
      <c r="A73" s="526" t="e">
        <f>#REF!</f>
        <v>#REF!</v>
      </c>
      <c r="B73" s="509" t="s">
        <v>620</v>
      </c>
      <c r="C73" s="510" t="s">
        <v>621</v>
      </c>
      <c r="D73" s="511" t="s">
        <v>163</v>
      </c>
      <c r="E73" s="466">
        <v>4</v>
      </c>
      <c r="F73" s="512"/>
      <c r="G73" s="512"/>
      <c r="H73" s="512"/>
      <c r="I73" s="512"/>
      <c r="J73" s="512"/>
      <c r="K73" s="512"/>
      <c r="L73" s="513"/>
      <c r="M73" s="512"/>
      <c r="N73" s="514"/>
      <c r="O73" s="515"/>
      <c r="P73" s="516">
        <v>3633024</v>
      </c>
      <c r="Q73" s="516">
        <v>3633024</v>
      </c>
    </row>
    <row r="74" spans="1:17" s="516" customFormat="1" ht="18.95" customHeight="1">
      <c r="A74" s="526" t="e">
        <f>#REF!</f>
        <v>#REF!</v>
      </c>
      <c r="B74" s="509" t="s">
        <v>622</v>
      </c>
      <c r="C74" s="510" t="s">
        <v>623</v>
      </c>
      <c r="D74" s="511" t="s">
        <v>163</v>
      </c>
      <c r="E74" s="466">
        <v>312</v>
      </c>
      <c r="F74" s="512"/>
      <c r="G74" s="512"/>
      <c r="H74" s="512"/>
      <c r="I74" s="512"/>
      <c r="J74" s="512"/>
      <c r="K74" s="512"/>
      <c r="L74" s="513"/>
      <c r="M74" s="512"/>
      <c r="N74" s="514"/>
      <c r="O74" s="515"/>
      <c r="P74" s="516">
        <v>32093880</v>
      </c>
      <c r="Q74" s="516">
        <v>32093880</v>
      </c>
    </row>
    <row r="75" spans="1:17" s="516" customFormat="1" ht="18.95" customHeight="1">
      <c r="A75" s="526" t="e">
        <f>#REF!</f>
        <v>#REF!</v>
      </c>
      <c r="B75" s="509" t="s">
        <v>622</v>
      </c>
      <c r="C75" s="510" t="s">
        <v>624</v>
      </c>
      <c r="D75" s="511" t="s">
        <v>163</v>
      </c>
      <c r="E75" s="466">
        <v>248</v>
      </c>
      <c r="F75" s="512"/>
      <c r="G75" s="512"/>
      <c r="H75" s="512"/>
      <c r="I75" s="512"/>
      <c r="J75" s="512"/>
      <c r="K75" s="512"/>
      <c r="L75" s="513"/>
      <c r="M75" s="512"/>
      <c r="N75" s="514"/>
      <c r="O75" s="515"/>
      <c r="P75" s="516">
        <v>24634584</v>
      </c>
      <c r="Q75" s="516">
        <v>24634584</v>
      </c>
    </row>
    <row r="76" spans="1:17" s="516" customFormat="1" ht="18.95" customHeight="1">
      <c r="A76" s="526" t="e">
        <f>#REF!</f>
        <v>#REF!</v>
      </c>
      <c r="B76" s="509" t="s">
        <v>625</v>
      </c>
      <c r="C76" s="510" t="s">
        <v>626</v>
      </c>
      <c r="D76" s="511" t="s">
        <v>163</v>
      </c>
      <c r="E76" s="466">
        <v>560</v>
      </c>
      <c r="F76" s="512"/>
      <c r="G76" s="512"/>
      <c r="H76" s="512"/>
      <c r="I76" s="512"/>
      <c r="J76" s="512"/>
      <c r="K76" s="512"/>
      <c r="L76" s="513"/>
      <c r="M76" s="512"/>
      <c r="N76" s="514"/>
      <c r="O76" s="515"/>
      <c r="P76" s="516">
        <v>15392720</v>
      </c>
      <c r="Q76" s="516">
        <v>15392720</v>
      </c>
    </row>
    <row r="77" spans="1:17" s="516" customFormat="1" ht="18.95" customHeight="1">
      <c r="A77" s="526" t="e">
        <f>#REF!</f>
        <v>#REF!</v>
      </c>
      <c r="B77" s="509" t="s">
        <v>627</v>
      </c>
      <c r="C77" s="510" t="s">
        <v>628</v>
      </c>
      <c r="D77" s="511" t="s">
        <v>163</v>
      </c>
      <c r="E77" s="466">
        <v>140</v>
      </c>
      <c r="F77" s="512"/>
      <c r="G77" s="512"/>
      <c r="H77" s="512"/>
      <c r="I77" s="512"/>
      <c r="J77" s="512"/>
      <c r="K77" s="512"/>
      <c r="L77" s="513"/>
      <c r="M77" s="512"/>
      <c r="N77" s="514"/>
      <c r="O77" s="515"/>
    </row>
    <row r="78" spans="1:17" s="516" customFormat="1" ht="18.95" customHeight="1">
      <c r="A78" s="526" t="e">
        <f>#REF!</f>
        <v>#REF!</v>
      </c>
      <c r="B78" s="509" t="s">
        <v>629</v>
      </c>
      <c r="C78" s="510" t="s">
        <v>628</v>
      </c>
      <c r="D78" s="511" t="s">
        <v>163</v>
      </c>
      <c r="E78" s="466">
        <v>10</v>
      </c>
      <c r="F78" s="512"/>
      <c r="G78" s="512"/>
      <c r="H78" s="512"/>
      <c r="I78" s="512"/>
      <c r="J78" s="512"/>
      <c r="K78" s="512"/>
      <c r="L78" s="513"/>
      <c r="M78" s="512"/>
      <c r="N78" s="514"/>
      <c r="O78" s="515"/>
    </row>
    <row r="79" spans="1:17" s="516" customFormat="1" ht="18.95" customHeight="1">
      <c r="A79" s="526" t="e">
        <f>#REF!</f>
        <v>#REF!</v>
      </c>
      <c r="B79" s="509" t="s">
        <v>581</v>
      </c>
      <c r="C79" s="510" t="s">
        <v>630</v>
      </c>
      <c r="D79" s="511" t="s">
        <v>163</v>
      </c>
      <c r="E79" s="466">
        <v>140</v>
      </c>
      <c r="F79" s="512"/>
      <c r="G79" s="512"/>
      <c r="H79" s="512"/>
      <c r="I79" s="512"/>
      <c r="J79" s="512"/>
      <c r="K79" s="512"/>
      <c r="L79" s="513"/>
      <c r="M79" s="512"/>
      <c r="N79" s="514"/>
      <c r="O79" s="515"/>
    </row>
    <row r="80" spans="1:17" s="516" customFormat="1" ht="18.95" customHeight="1">
      <c r="A80" s="526" t="e">
        <f>#REF!</f>
        <v>#REF!</v>
      </c>
      <c r="B80" s="509" t="s">
        <v>631</v>
      </c>
      <c r="C80" s="510" t="s">
        <v>632</v>
      </c>
      <c r="D80" s="511" t="s">
        <v>546</v>
      </c>
      <c r="E80" s="466">
        <v>500</v>
      </c>
      <c r="F80" s="512"/>
      <c r="G80" s="512"/>
      <c r="H80" s="512"/>
      <c r="I80" s="512"/>
      <c r="J80" s="512"/>
      <c r="K80" s="512"/>
      <c r="L80" s="513"/>
      <c r="M80" s="512"/>
      <c r="N80" s="514"/>
      <c r="O80" s="515"/>
      <c r="P80" s="516">
        <v>12936000</v>
      </c>
      <c r="Q80" s="516">
        <v>5122500</v>
      </c>
    </row>
    <row r="81" spans="1:17" s="516" customFormat="1" ht="18.95" customHeight="1">
      <c r="A81" s="526" t="e">
        <f>#REF!</f>
        <v>#REF!</v>
      </c>
      <c r="B81" s="509" t="s">
        <v>633</v>
      </c>
      <c r="C81" s="510" t="s">
        <v>634</v>
      </c>
      <c r="D81" s="511" t="s">
        <v>163</v>
      </c>
      <c r="E81" s="466">
        <v>4</v>
      </c>
      <c r="F81" s="512"/>
      <c r="G81" s="512"/>
      <c r="H81" s="512"/>
      <c r="I81" s="512"/>
      <c r="J81" s="512"/>
      <c r="K81" s="512"/>
      <c r="L81" s="513"/>
      <c r="M81" s="512"/>
      <c r="N81" s="514"/>
      <c r="O81" s="515"/>
      <c r="P81" s="516">
        <v>371172</v>
      </c>
      <c r="Q81" s="516">
        <v>131292</v>
      </c>
    </row>
    <row r="82" spans="1:17" s="516" customFormat="1" ht="18.95" customHeight="1">
      <c r="A82" s="517"/>
      <c r="B82" s="509"/>
      <c r="C82" s="510"/>
      <c r="D82" s="511"/>
      <c r="E82" s="466"/>
      <c r="F82" s="512"/>
      <c r="G82" s="512"/>
      <c r="H82" s="512"/>
      <c r="I82" s="512"/>
      <c r="J82" s="512"/>
      <c r="K82" s="512"/>
      <c r="L82" s="513"/>
      <c r="M82" s="512"/>
      <c r="N82" s="514"/>
      <c r="O82" s="515"/>
    </row>
    <row r="83" spans="1:17" s="516" customFormat="1" ht="18.95" customHeight="1">
      <c r="A83" s="517"/>
      <c r="B83" s="509"/>
      <c r="C83" s="510"/>
      <c r="D83" s="511"/>
      <c r="E83" s="466"/>
      <c r="F83" s="512"/>
      <c r="G83" s="512"/>
      <c r="H83" s="512"/>
      <c r="I83" s="512"/>
      <c r="J83" s="512"/>
      <c r="K83" s="512"/>
      <c r="L83" s="513"/>
      <c r="M83" s="512"/>
      <c r="N83" s="514"/>
      <c r="O83" s="515"/>
    </row>
    <row r="84" spans="1:17" s="516" customFormat="1" ht="18.95" customHeight="1">
      <c r="A84" s="517"/>
      <c r="B84" s="509"/>
      <c r="C84" s="510"/>
      <c r="D84" s="511"/>
      <c r="E84" s="466"/>
      <c r="F84" s="512"/>
      <c r="G84" s="512"/>
      <c r="H84" s="512"/>
      <c r="I84" s="512"/>
      <c r="J84" s="512"/>
      <c r="K84" s="512"/>
      <c r="L84" s="513"/>
      <c r="M84" s="512"/>
      <c r="N84" s="514"/>
      <c r="O84" s="515"/>
    </row>
    <row r="85" spans="1:17" s="516" customFormat="1" ht="18.95" customHeight="1">
      <c r="A85" s="518">
        <v>2</v>
      </c>
      <c r="B85" s="583" t="s">
        <v>443</v>
      </c>
      <c r="C85" s="584"/>
      <c r="D85" s="519"/>
      <c r="E85" s="520"/>
      <c r="F85" s="521"/>
      <c r="G85" s="521"/>
      <c r="H85" s="521"/>
      <c r="I85" s="521"/>
      <c r="J85" s="521"/>
      <c r="K85" s="521"/>
      <c r="L85" s="522"/>
      <c r="M85" s="521"/>
      <c r="N85" s="523"/>
      <c r="O85" s="515"/>
    </row>
    <row r="86" spans="1:17" s="508" customFormat="1" ht="18.95" customHeight="1">
      <c r="A86" s="502"/>
      <c r="B86" s="498" t="s">
        <v>635</v>
      </c>
      <c r="C86" s="465"/>
      <c r="D86" s="499"/>
      <c r="E86" s="500"/>
      <c r="F86" s="499"/>
      <c r="G86" s="499"/>
      <c r="H86" s="499"/>
      <c r="I86" s="499"/>
      <c r="J86" s="499"/>
      <c r="K86" s="499"/>
      <c r="L86" s="499"/>
      <c r="M86" s="499"/>
      <c r="N86" s="528"/>
      <c r="O86" s="507"/>
    </row>
    <row r="87" spans="1:17" s="516" customFormat="1" ht="18.95" customHeight="1">
      <c r="A87" s="526" t="e">
        <f>#REF!</f>
        <v>#REF!</v>
      </c>
      <c r="B87" s="509" t="s">
        <v>590</v>
      </c>
      <c r="C87" s="510" t="s">
        <v>636</v>
      </c>
      <c r="D87" s="511" t="s">
        <v>546</v>
      </c>
      <c r="E87" s="466">
        <v>56</v>
      </c>
      <c r="F87" s="512"/>
      <c r="G87" s="512"/>
      <c r="H87" s="512"/>
      <c r="I87" s="512"/>
      <c r="J87" s="512"/>
      <c r="K87" s="512"/>
      <c r="L87" s="513"/>
      <c r="M87" s="512"/>
      <c r="N87" s="514"/>
      <c r="O87" s="515"/>
    </row>
    <row r="88" spans="1:17" s="516" customFormat="1" ht="18.95" customHeight="1">
      <c r="A88" s="526" t="e">
        <f>#REF!</f>
        <v>#REF!</v>
      </c>
      <c r="B88" s="509" t="s">
        <v>599</v>
      </c>
      <c r="C88" s="510" t="s">
        <v>600</v>
      </c>
      <c r="D88" s="511" t="s">
        <v>546</v>
      </c>
      <c r="E88" s="466">
        <v>1470</v>
      </c>
      <c r="F88" s="512"/>
      <c r="G88" s="512"/>
      <c r="H88" s="512"/>
      <c r="I88" s="512"/>
      <c r="J88" s="512"/>
      <c r="K88" s="512"/>
      <c r="L88" s="513"/>
      <c r="M88" s="512"/>
      <c r="N88" s="514"/>
      <c r="O88" s="515"/>
    </row>
    <row r="89" spans="1:17" s="516" customFormat="1" ht="18.95" customHeight="1">
      <c r="A89" s="526" t="e">
        <f>#REF!</f>
        <v>#REF!</v>
      </c>
      <c r="B89" s="509" t="s">
        <v>599</v>
      </c>
      <c r="C89" s="510" t="s">
        <v>601</v>
      </c>
      <c r="D89" s="511" t="s">
        <v>546</v>
      </c>
      <c r="E89" s="466">
        <v>444</v>
      </c>
      <c r="F89" s="512"/>
      <c r="G89" s="512"/>
      <c r="H89" s="512"/>
      <c r="I89" s="512"/>
      <c r="J89" s="512"/>
      <c r="K89" s="512"/>
      <c r="L89" s="513"/>
      <c r="M89" s="512"/>
      <c r="N89" s="514"/>
      <c r="O89" s="515"/>
    </row>
    <row r="90" spans="1:17" s="516" customFormat="1" ht="18.95" customHeight="1">
      <c r="A90" s="526" t="e">
        <f>#REF!</f>
        <v>#REF!</v>
      </c>
      <c r="B90" s="509" t="s">
        <v>605</v>
      </c>
      <c r="C90" s="510" t="s">
        <v>606</v>
      </c>
      <c r="D90" s="511" t="s">
        <v>546</v>
      </c>
      <c r="E90" s="466">
        <v>752</v>
      </c>
      <c r="F90" s="512"/>
      <c r="G90" s="512"/>
      <c r="H90" s="512"/>
      <c r="I90" s="512"/>
      <c r="J90" s="512"/>
      <c r="K90" s="512"/>
      <c r="L90" s="513"/>
      <c r="M90" s="512"/>
      <c r="N90" s="514"/>
      <c r="O90" s="515"/>
    </row>
    <row r="91" spans="1:17" s="516" customFormat="1" ht="18.95" customHeight="1">
      <c r="A91" s="526" t="e">
        <f>#REF!</f>
        <v>#REF!</v>
      </c>
      <c r="B91" s="509" t="s">
        <v>607</v>
      </c>
      <c r="C91" s="510" t="s">
        <v>637</v>
      </c>
      <c r="D91" s="511" t="s">
        <v>546</v>
      </c>
      <c r="E91" s="466">
        <v>504</v>
      </c>
      <c r="F91" s="512"/>
      <c r="G91" s="512"/>
      <c r="H91" s="512"/>
      <c r="I91" s="512"/>
      <c r="J91" s="512"/>
      <c r="K91" s="512"/>
      <c r="L91" s="513"/>
      <c r="M91" s="512"/>
      <c r="N91" s="514"/>
      <c r="O91" s="515"/>
    </row>
    <row r="92" spans="1:17" s="516" customFormat="1" ht="18.95" customHeight="1">
      <c r="A92" s="526" t="e">
        <f>#REF!</f>
        <v>#REF!</v>
      </c>
      <c r="B92" s="509" t="s">
        <v>615</v>
      </c>
      <c r="C92" s="510" t="s">
        <v>616</v>
      </c>
      <c r="D92" s="511" t="s">
        <v>163</v>
      </c>
      <c r="E92" s="466">
        <v>14</v>
      </c>
      <c r="F92" s="512"/>
      <c r="G92" s="512"/>
      <c r="H92" s="512"/>
      <c r="I92" s="512"/>
      <c r="J92" s="512"/>
      <c r="K92" s="512"/>
      <c r="L92" s="513"/>
      <c r="M92" s="512"/>
      <c r="N92" s="514"/>
      <c r="O92" s="515"/>
    </row>
    <row r="93" spans="1:17" s="516" customFormat="1" ht="18.95" customHeight="1">
      <c r="A93" s="526" t="e">
        <f>#REF!</f>
        <v>#REF!</v>
      </c>
      <c r="B93" s="509" t="s">
        <v>638</v>
      </c>
      <c r="C93" s="510" t="s">
        <v>626</v>
      </c>
      <c r="D93" s="511" t="s">
        <v>163</v>
      </c>
      <c r="E93" s="466">
        <v>392</v>
      </c>
      <c r="F93" s="512"/>
      <c r="G93" s="512"/>
      <c r="H93" s="512"/>
      <c r="I93" s="512"/>
      <c r="J93" s="512"/>
      <c r="K93" s="512"/>
      <c r="L93" s="513"/>
      <c r="M93" s="512"/>
      <c r="N93" s="514"/>
      <c r="O93" s="515"/>
    </row>
    <row r="94" spans="1:17" s="516" customFormat="1" ht="18.95" customHeight="1">
      <c r="A94" s="526" t="e">
        <f>#REF!</f>
        <v>#REF!</v>
      </c>
      <c r="B94" s="509" t="s">
        <v>627</v>
      </c>
      <c r="C94" s="510" t="s">
        <v>628</v>
      </c>
      <c r="D94" s="511" t="s">
        <v>163</v>
      </c>
      <c r="E94" s="466">
        <v>98</v>
      </c>
      <c r="F94" s="512"/>
      <c r="G94" s="512"/>
      <c r="H94" s="512"/>
      <c r="I94" s="512"/>
      <c r="J94" s="512"/>
      <c r="K94" s="512"/>
      <c r="L94" s="513"/>
      <c r="M94" s="512"/>
      <c r="N94" s="514"/>
      <c r="O94" s="515"/>
    </row>
    <row r="95" spans="1:17" s="516" customFormat="1" ht="18.95" customHeight="1">
      <c r="A95" s="526" t="e">
        <f>#REF!</f>
        <v>#REF!</v>
      </c>
      <c r="B95" s="509" t="s">
        <v>629</v>
      </c>
      <c r="C95" s="510" t="s">
        <v>628</v>
      </c>
      <c r="D95" s="511" t="s">
        <v>163</v>
      </c>
      <c r="E95" s="466">
        <v>4</v>
      </c>
      <c r="F95" s="512"/>
      <c r="G95" s="512"/>
      <c r="H95" s="512"/>
      <c r="I95" s="512"/>
      <c r="J95" s="512"/>
      <c r="K95" s="512"/>
      <c r="L95" s="513"/>
      <c r="M95" s="512"/>
      <c r="N95" s="514"/>
      <c r="O95" s="515"/>
    </row>
    <row r="96" spans="1:17" s="516" customFormat="1" ht="18.95" customHeight="1">
      <c r="A96" s="526" t="e">
        <f>#REF!</f>
        <v>#REF!</v>
      </c>
      <c r="B96" s="509" t="s">
        <v>581</v>
      </c>
      <c r="C96" s="510" t="s">
        <v>630</v>
      </c>
      <c r="D96" s="511" t="s">
        <v>163</v>
      </c>
      <c r="E96" s="466">
        <v>98</v>
      </c>
      <c r="F96" s="512"/>
      <c r="G96" s="512"/>
      <c r="H96" s="512"/>
      <c r="I96" s="512"/>
      <c r="J96" s="512"/>
      <c r="K96" s="512"/>
      <c r="L96" s="513"/>
      <c r="M96" s="512"/>
      <c r="N96" s="514"/>
      <c r="O96" s="515"/>
    </row>
    <row r="97" spans="1:15" s="516" customFormat="1" ht="18.95" customHeight="1">
      <c r="A97" s="526" t="e">
        <f>#REF!</f>
        <v>#REF!</v>
      </c>
      <c r="B97" s="509" t="s">
        <v>639</v>
      </c>
      <c r="C97" s="510" t="s">
        <v>640</v>
      </c>
      <c r="D97" s="511" t="s">
        <v>163</v>
      </c>
      <c r="E97" s="466">
        <v>392</v>
      </c>
      <c r="F97" s="512"/>
      <c r="G97" s="512"/>
      <c r="H97" s="512"/>
      <c r="I97" s="512"/>
      <c r="J97" s="512"/>
      <c r="K97" s="512"/>
      <c r="L97" s="513"/>
      <c r="M97" s="512"/>
      <c r="N97" s="514"/>
      <c r="O97" s="515"/>
    </row>
    <row r="98" spans="1:15" s="516" customFormat="1" ht="18.95" customHeight="1">
      <c r="A98" s="526"/>
      <c r="B98" s="509"/>
      <c r="C98" s="510"/>
      <c r="D98" s="511"/>
      <c r="E98" s="466"/>
      <c r="F98" s="512"/>
      <c r="G98" s="512"/>
      <c r="H98" s="512"/>
      <c r="I98" s="512"/>
      <c r="J98" s="512"/>
      <c r="K98" s="512"/>
      <c r="L98" s="513"/>
      <c r="M98" s="512"/>
      <c r="N98" s="514"/>
      <c r="O98" s="515"/>
    </row>
    <row r="99" spans="1:15" s="516" customFormat="1" ht="18.95" customHeight="1">
      <c r="A99" s="517"/>
      <c r="B99" s="509"/>
      <c r="C99" s="510"/>
      <c r="D99" s="511"/>
      <c r="E99" s="466"/>
      <c r="F99" s="512"/>
      <c r="G99" s="512"/>
      <c r="H99" s="512"/>
      <c r="I99" s="512"/>
      <c r="J99" s="512"/>
      <c r="K99" s="512"/>
      <c r="L99" s="513"/>
      <c r="M99" s="512"/>
      <c r="N99" s="514"/>
      <c r="O99" s="515"/>
    </row>
    <row r="100" spans="1:15" s="516" customFormat="1" ht="18.95" customHeight="1">
      <c r="A100" s="517"/>
      <c r="B100" s="509"/>
      <c r="C100" s="510"/>
      <c r="D100" s="511"/>
      <c r="E100" s="466"/>
      <c r="F100" s="512"/>
      <c r="G100" s="512"/>
      <c r="H100" s="512"/>
      <c r="I100" s="512"/>
      <c r="J100" s="512"/>
      <c r="K100" s="512"/>
      <c r="L100" s="513"/>
      <c r="M100" s="512"/>
      <c r="N100" s="514"/>
      <c r="O100" s="515"/>
    </row>
    <row r="101" spans="1:15" s="516" customFormat="1" ht="18.95" customHeight="1">
      <c r="A101" s="517"/>
      <c r="B101" s="509"/>
      <c r="C101" s="510"/>
      <c r="D101" s="511"/>
      <c r="E101" s="466"/>
      <c r="F101" s="512"/>
      <c r="G101" s="512"/>
      <c r="H101" s="512"/>
      <c r="I101" s="512"/>
      <c r="J101" s="512"/>
      <c r="K101" s="512"/>
      <c r="L101" s="513"/>
      <c r="M101" s="512"/>
      <c r="N101" s="514"/>
      <c r="O101" s="515"/>
    </row>
    <row r="102" spans="1:15" s="516" customFormat="1" ht="18.95" customHeight="1">
      <c r="A102" s="517"/>
      <c r="B102" s="509"/>
      <c r="C102" s="510"/>
      <c r="D102" s="511"/>
      <c r="E102" s="466"/>
      <c r="F102" s="512"/>
      <c r="G102" s="512"/>
      <c r="H102" s="512"/>
      <c r="I102" s="512"/>
      <c r="J102" s="512"/>
      <c r="K102" s="512"/>
      <c r="L102" s="513"/>
      <c r="M102" s="512"/>
      <c r="N102" s="514"/>
      <c r="O102" s="515"/>
    </row>
    <row r="103" spans="1:15" s="516" customFormat="1" ht="18.95" customHeight="1">
      <c r="A103" s="517"/>
      <c r="B103" s="509"/>
      <c r="C103" s="510"/>
      <c r="D103" s="511"/>
      <c r="E103" s="466"/>
      <c r="F103" s="512"/>
      <c r="G103" s="512"/>
      <c r="H103" s="512"/>
      <c r="I103" s="512"/>
      <c r="J103" s="512"/>
      <c r="K103" s="512"/>
      <c r="L103" s="513"/>
      <c r="M103" s="512"/>
      <c r="N103" s="514"/>
      <c r="O103" s="515"/>
    </row>
    <row r="104" spans="1:15" s="516" customFormat="1" ht="18.95" customHeight="1">
      <c r="A104" s="517"/>
      <c r="B104" s="509"/>
      <c r="C104" s="510"/>
      <c r="D104" s="511"/>
      <c r="E104" s="466"/>
      <c r="F104" s="512"/>
      <c r="G104" s="512"/>
      <c r="H104" s="512"/>
      <c r="I104" s="512"/>
      <c r="J104" s="512"/>
      <c r="K104" s="512"/>
      <c r="L104" s="513"/>
      <c r="M104" s="512"/>
      <c r="N104" s="514"/>
      <c r="O104" s="515"/>
    </row>
    <row r="105" spans="1:15" s="516" customFormat="1" ht="18.95" customHeight="1">
      <c r="A105" s="517"/>
      <c r="B105" s="509"/>
      <c r="C105" s="510"/>
      <c r="D105" s="511"/>
      <c r="E105" s="466"/>
      <c r="F105" s="512"/>
      <c r="G105" s="512"/>
      <c r="H105" s="512"/>
      <c r="I105" s="512"/>
      <c r="J105" s="512"/>
      <c r="K105" s="512"/>
      <c r="L105" s="513"/>
      <c r="M105" s="512"/>
      <c r="N105" s="514"/>
      <c r="O105" s="515"/>
    </row>
    <row r="106" spans="1:15" s="516" customFormat="1" ht="18.95" customHeight="1">
      <c r="A106" s="518">
        <v>4</v>
      </c>
      <c r="B106" s="583" t="s">
        <v>443</v>
      </c>
      <c r="C106" s="584"/>
      <c r="D106" s="519"/>
      <c r="E106" s="520"/>
      <c r="F106" s="521"/>
      <c r="G106" s="521"/>
      <c r="H106" s="521"/>
      <c r="I106" s="521"/>
      <c r="J106" s="521"/>
      <c r="K106" s="521"/>
      <c r="L106" s="522"/>
      <c r="M106" s="521"/>
      <c r="N106" s="523"/>
      <c r="O106" s="515"/>
    </row>
    <row r="107" spans="1:15" s="508" customFormat="1" ht="18.95" customHeight="1">
      <c r="A107" s="502"/>
      <c r="B107" s="498" t="s">
        <v>641</v>
      </c>
      <c r="C107" s="465"/>
      <c r="D107" s="499"/>
      <c r="E107" s="500"/>
      <c r="F107" s="499"/>
      <c r="G107" s="499"/>
      <c r="H107" s="499"/>
      <c r="I107" s="499"/>
      <c r="J107" s="499"/>
      <c r="K107" s="499"/>
      <c r="L107" s="499"/>
      <c r="M107" s="499"/>
      <c r="N107" s="528"/>
      <c r="O107" s="507"/>
    </row>
    <row r="108" spans="1:15" s="516" customFormat="1" ht="18.95" customHeight="1">
      <c r="A108" s="526" t="e">
        <f>#REF!</f>
        <v>#REF!</v>
      </c>
      <c r="B108" s="509" t="s">
        <v>642</v>
      </c>
      <c r="C108" s="510" t="s">
        <v>643</v>
      </c>
      <c r="D108" s="511" t="s">
        <v>546</v>
      </c>
      <c r="E108" s="466">
        <v>580</v>
      </c>
      <c r="F108" s="512"/>
      <c r="G108" s="512"/>
      <c r="H108" s="512"/>
      <c r="I108" s="512"/>
      <c r="J108" s="512"/>
      <c r="K108" s="512"/>
      <c r="L108" s="513"/>
      <c r="M108" s="512"/>
      <c r="N108" s="514"/>
      <c r="O108" s="515"/>
    </row>
    <row r="109" spans="1:15" s="516" customFormat="1" ht="18.95" customHeight="1">
      <c r="A109" s="526" t="e">
        <f>#REF!</f>
        <v>#REF!</v>
      </c>
      <c r="B109" s="509" t="s">
        <v>590</v>
      </c>
      <c r="C109" s="510" t="s">
        <v>636</v>
      </c>
      <c r="D109" s="511" t="s">
        <v>546</v>
      </c>
      <c r="E109" s="466">
        <v>108</v>
      </c>
      <c r="F109" s="512"/>
      <c r="G109" s="512"/>
      <c r="H109" s="512"/>
      <c r="I109" s="512"/>
      <c r="J109" s="512"/>
      <c r="K109" s="512"/>
      <c r="L109" s="513"/>
      <c r="M109" s="512"/>
      <c r="N109" s="514"/>
      <c r="O109" s="515"/>
    </row>
    <row r="110" spans="1:15" s="516" customFormat="1" ht="18.95" customHeight="1">
      <c r="A110" s="526" t="e">
        <f>#REF!</f>
        <v>#REF!</v>
      </c>
      <c r="B110" s="509" t="s">
        <v>590</v>
      </c>
      <c r="C110" s="510" t="s">
        <v>593</v>
      </c>
      <c r="D110" s="511" t="s">
        <v>546</v>
      </c>
      <c r="E110" s="466">
        <v>108</v>
      </c>
      <c r="F110" s="512"/>
      <c r="G110" s="512"/>
      <c r="H110" s="512"/>
      <c r="I110" s="512"/>
      <c r="J110" s="512"/>
      <c r="K110" s="512"/>
      <c r="L110" s="513"/>
      <c r="M110" s="512"/>
      <c r="N110" s="514"/>
      <c r="O110" s="515"/>
    </row>
    <row r="111" spans="1:15" s="516" customFormat="1" ht="18.95" customHeight="1">
      <c r="A111" s="526" t="e">
        <f>#REF!</f>
        <v>#REF!</v>
      </c>
      <c r="B111" s="509" t="s">
        <v>599</v>
      </c>
      <c r="C111" s="510" t="s">
        <v>600</v>
      </c>
      <c r="D111" s="511" t="s">
        <v>546</v>
      </c>
      <c r="E111" s="466">
        <v>418</v>
      </c>
      <c r="F111" s="512"/>
      <c r="G111" s="512"/>
      <c r="H111" s="512"/>
      <c r="I111" s="512"/>
      <c r="J111" s="512"/>
      <c r="K111" s="512"/>
      <c r="L111" s="513"/>
      <c r="M111" s="512"/>
      <c r="N111" s="514"/>
      <c r="O111" s="515"/>
    </row>
    <row r="112" spans="1:15" s="516" customFormat="1" ht="18.95" customHeight="1">
      <c r="A112" s="526" t="e">
        <f>#REF!</f>
        <v>#REF!</v>
      </c>
      <c r="B112" s="509" t="s">
        <v>599</v>
      </c>
      <c r="C112" s="510" t="s">
        <v>601</v>
      </c>
      <c r="D112" s="511" t="s">
        <v>546</v>
      </c>
      <c r="E112" s="466">
        <v>270</v>
      </c>
      <c r="F112" s="512"/>
      <c r="G112" s="512"/>
      <c r="H112" s="512"/>
      <c r="I112" s="512"/>
      <c r="J112" s="512"/>
      <c r="K112" s="512"/>
      <c r="L112" s="513"/>
      <c r="M112" s="512"/>
      <c r="N112" s="514"/>
      <c r="O112" s="515"/>
    </row>
    <row r="113" spans="1:15" s="516" customFormat="1" ht="18.95" customHeight="1">
      <c r="A113" s="526" t="e">
        <f>#REF!</f>
        <v>#REF!</v>
      </c>
      <c r="B113" s="509" t="s">
        <v>599</v>
      </c>
      <c r="C113" s="510" t="s">
        <v>604</v>
      </c>
      <c r="D113" s="511" t="s">
        <v>546</v>
      </c>
      <c r="E113" s="466">
        <v>108</v>
      </c>
      <c r="F113" s="512"/>
      <c r="G113" s="512"/>
      <c r="H113" s="512"/>
      <c r="I113" s="512"/>
      <c r="J113" s="512"/>
      <c r="K113" s="512"/>
      <c r="L113" s="513"/>
      <c r="M113" s="512"/>
      <c r="N113" s="514"/>
      <c r="O113" s="515"/>
    </row>
    <row r="114" spans="1:15" s="516" customFormat="1" ht="18.95" customHeight="1">
      <c r="A114" s="526" t="e">
        <f>#REF!</f>
        <v>#REF!</v>
      </c>
      <c r="B114" s="509" t="s">
        <v>605</v>
      </c>
      <c r="C114" s="510" t="s">
        <v>606</v>
      </c>
      <c r="D114" s="511" t="s">
        <v>546</v>
      </c>
      <c r="E114" s="466">
        <v>116</v>
      </c>
      <c r="F114" s="512"/>
      <c r="G114" s="512"/>
      <c r="H114" s="512"/>
      <c r="I114" s="512"/>
      <c r="J114" s="512"/>
      <c r="K114" s="512"/>
      <c r="L114" s="513"/>
      <c r="M114" s="512"/>
      <c r="N114" s="514"/>
      <c r="O114" s="515"/>
    </row>
    <row r="115" spans="1:15" s="516" customFormat="1" ht="18.95" customHeight="1">
      <c r="A115" s="526" t="e">
        <f>#REF!</f>
        <v>#REF!</v>
      </c>
      <c r="B115" s="509" t="s">
        <v>581</v>
      </c>
      <c r="C115" s="510" t="s">
        <v>630</v>
      </c>
      <c r="D115" s="511" t="s">
        <v>163</v>
      </c>
      <c r="E115" s="466">
        <v>54</v>
      </c>
      <c r="F115" s="512"/>
      <c r="G115" s="512"/>
      <c r="H115" s="512"/>
      <c r="I115" s="512"/>
      <c r="J115" s="512"/>
      <c r="K115" s="512"/>
      <c r="L115" s="513"/>
      <c r="M115" s="512"/>
      <c r="N115" s="514"/>
      <c r="O115" s="515"/>
    </row>
    <row r="116" spans="1:15" s="516" customFormat="1" ht="18.95" customHeight="1">
      <c r="A116" s="526" t="e">
        <f>#REF!</f>
        <v>#REF!</v>
      </c>
      <c r="B116" s="509" t="s">
        <v>615</v>
      </c>
      <c r="C116" s="510" t="s">
        <v>616</v>
      </c>
      <c r="D116" s="511" t="s">
        <v>163</v>
      </c>
      <c r="E116" s="466">
        <v>3</v>
      </c>
      <c r="F116" s="512"/>
      <c r="G116" s="512"/>
      <c r="H116" s="512"/>
      <c r="I116" s="512"/>
      <c r="J116" s="512"/>
      <c r="K116" s="512"/>
      <c r="L116" s="513"/>
      <c r="M116" s="512"/>
      <c r="N116" s="514"/>
      <c r="O116" s="515"/>
    </row>
    <row r="117" spans="1:15" s="516" customFormat="1" ht="18.95" customHeight="1">
      <c r="A117" s="526" t="e">
        <f>#REF!</f>
        <v>#REF!</v>
      </c>
      <c r="B117" s="509" t="s">
        <v>644</v>
      </c>
      <c r="C117" s="510" t="s">
        <v>616</v>
      </c>
      <c r="D117" s="511" t="s">
        <v>163</v>
      </c>
      <c r="E117" s="466">
        <v>3</v>
      </c>
      <c r="F117" s="512"/>
      <c r="G117" s="512"/>
      <c r="H117" s="512"/>
      <c r="I117" s="512"/>
      <c r="J117" s="512"/>
      <c r="K117" s="512"/>
      <c r="L117" s="513"/>
      <c r="M117" s="512"/>
      <c r="N117" s="514"/>
      <c r="O117" s="515"/>
    </row>
    <row r="118" spans="1:15" s="516" customFormat="1" ht="18.95" customHeight="1">
      <c r="A118" s="526" t="e">
        <f>#REF!</f>
        <v>#REF!</v>
      </c>
      <c r="B118" s="509" t="s">
        <v>618</v>
      </c>
      <c r="C118" s="510" t="s">
        <v>619</v>
      </c>
      <c r="D118" s="511" t="s">
        <v>163</v>
      </c>
      <c r="E118" s="466">
        <v>1</v>
      </c>
      <c r="F118" s="512"/>
      <c r="G118" s="512"/>
      <c r="H118" s="512"/>
      <c r="I118" s="512"/>
      <c r="J118" s="512"/>
      <c r="K118" s="512"/>
      <c r="L118" s="513"/>
      <c r="M118" s="512"/>
      <c r="N118" s="514"/>
      <c r="O118" s="515"/>
    </row>
    <row r="119" spans="1:15" s="516" customFormat="1" ht="18.95" customHeight="1">
      <c r="A119" s="526" t="e">
        <f>#REF!</f>
        <v>#REF!</v>
      </c>
      <c r="B119" s="509" t="s">
        <v>611</v>
      </c>
      <c r="C119" s="510" t="s">
        <v>645</v>
      </c>
      <c r="D119" s="511" t="s">
        <v>163</v>
      </c>
      <c r="E119" s="466">
        <v>1</v>
      </c>
      <c r="F119" s="512"/>
      <c r="G119" s="512"/>
      <c r="H119" s="512"/>
      <c r="I119" s="512"/>
      <c r="J119" s="512"/>
      <c r="K119" s="512"/>
      <c r="L119" s="513"/>
      <c r="M119" s="512"/>
      <c r="N119" s="514"/>
      <c r="O119" s="515"/>
    </row>
    <row r="120" spans="1:15" s="516" customFormat="1" ht="18.95" customHeight="1">
      <c r="A120" s="526" t="e">
        <f>#REF!</f>
        <v>#REF!</v>
      </c>
      <c r="B120" s="509" t="s">
        <v>613</v>
      </c>
      <c r="C120" s="510" t="s">
        <v>614</v>
      </c>
      <c r="D120" s="511" t="s">
        <v>163</v>
      </c>
      <c r="E120" s="466">
        <v>4</v>
      </c>
      <c r="F120" s="512"/>
      <c r="G120" s="512"/>
      <c r="H120" s="512"/>
      <c r="I120" s="512"/>
      <c r="J120" s="512"/>
      <c r="K120" s="512"/>
      <c r="L120" s="513"/>
      <c r="M120" s="512"/>
      <c r="N120" s="514"/>
      <c r="O120" s="515"/>
    </row>
    <row r="121" spans="1:15" s="516" customFormat="1" ht="18.95" customHeight="1">
      <c r="A121" s="526" t="e">
        <f>#REF!</f>
        <v>#REF!</v>
      </c>
      <c r="B121" s="509" t="s">
        <v>646</v>
      </c>
      <c r="C121" s="510" t="s">
        <v>647</v>
      </c>
      <c r="D121" s="511" t="s">
        <v>163</v>
      </c>
      <c r="E121" s="466">
        <v>54</v>
      </c>
      <c r="F121" s="512"/>
      <c r="G121" s="512"/>
      <c r="H121" s="512"/>
      <c r="I121" s="512"/>
      <c r="J121" s="512"/>
      <c r="K121" s="512"/>
      <c r="L121" s="513"/>
      <c r="M121" s="512"/>
      <c r="N121" s="514"/>
      <c r="O121" s="515"/>
    </row>
    <row r="122" spans="1:15" s="516" customFormat="1" ht="18.95" customHeight="1">
      <c r="A122" s="526" t="e">
        <f>#REF!</f>
        <v>#REF!</v>
      </c>
      <c r="B122" s="509" t="s">
        <v>648</v>
      </c>
      <c r="C122" s="510" t="s">
        <v>649</v>
      </c>
      <c r="D122" s="511" t="s">
        <v>163</v>
      </c>
      <c r="E122" s="466">
        <v>12</v>
      </c>
      <c r="F122" s="512"/>
      <c r="G122" s="512"/>
      <c r="H122" s="512"/>
      <c r="I122" s="512"/>
      <c r="J122" s="512"/>
      <c r="K122" s="512"/>
      <c r="L122" s="513"/>
      <c r="M122" s="512"/>
      <c r="N122" s="514"/>
      <c r="O122" s="515"/>
    </row>
    <row r="123" spans="1:15" s="516" customFormat="1" ht="18.95" customHeight="1">
      <c r="A123" s="526" t="e">
        <f>#REF!</f>
        <v>#REF!</v>
      </c>
      <c r="B123" s="509" t="s">
        <v>650</v>
      </c>
      <c r="C123" s="510" t="s">
        <v>651</v>
      </c>
      <c r="D123" s="511" t="s">
        <v>163</v>
      </c>
      <c r="E123" s="466">
        <v>42</v>
      </c>
      <c r="F123" s="512"/>
      <c r="G123" s="512"/>
      <c r="H123" s="512"/>
      <c r="I123" s="512"/>
      <c r="J123" s="512"/>
      <c r="K123" s="512"/>
      <c r="L123" s="513"/>
      <c r="M123" s="512"/>
      <c r="N123" s="514"/>
      <c r="O123" s="515"/>
    </row>
    <row r="124" spans="1:15" s="516" customFormat="1" ht="18.95" customHeight="1">
      <c r="A124" s="526" t="e">
        <f>#REF!</f>
        <v>#REF!</v>
      </c>
      <c r="B124" s="509" t="s">
        <v>627</v>
      </c>
      <c r="C124" s="510" t="s">
        <v>628</v>
      </c>
      <c r="D124" s="511" t="s">
        <v>163</v>
      </c>
      <c r="E124" s="466">
        <v>9</v>
      </c>
      <c r="F124" s="512"/>
      <c r="G124" s="512"/>
      <c r="H124" s="512"/>
      <c r="I124" s="512"/>
      <c r="J124" s="512"/>
      <c r="K124" s="512"/>
      <c r="L124" s="513"/>
      <c r="M124" s="512"/>
      <c r="N124" s="514"/>
      <c r="O124" s="515"/>
    </row>
    <row r="125" spans="1:15" s="516" customFormat="1" ht="18.95" customHeight="1">
      <c r="A125" s="526" t="e">
        <f>#REF!</f>
        <v>#REF!</v>
      </c>
      <c r="B125" s="509" t="s">
        <v>629</v>
      </c>
      <c r="C125" s="510" t="s">
        <v>628</v>
      </c>
      <c r="D125" s="511" t="s">
        <v>163</v>
      </c>
      <c r="E125" s="466">
        <v>1</v>
      </c>
      <c r="F125" s="512"/>
      <c r="G125" s="512"/>
      <c r="H125" s="512"/>
      <c r="I125" s="512"/>
      <c r="J125" s="512"/>
      <c r="K125" s="512"/>
      <c r="L125" s="513"/>
      <c r="M125" s="512"/>
      <c r="N125" s="514"/>
      <c r="O125" s="515"/>
    </row>
    <row r="126" spans="1:15" s="516" customFormat="1" ht="18.95" customHeight="1">
      <c r="A126" s="526" t="e">
        <f>#REF!</f>
        <v>#REF!</v>
      </c>
      <c r="B126" s="509" t="s">
        <v>652</v>
      </c>
      <c r="C126" s="510" t="s">
        <v>653</v>
      </c>
      <c r="D126" s="511" t="s">
        <v>163</v>
      </c>
      <c r="E126" s="466">
        <v>54</v>
      </c>
      <c r="F126" s="512"/>
      <c r="G126" s="512"/>
      <c r="H126" s="512"/>
      <c r="I126" s="512"/>
      <c r="J126" s="512"/>
      <c r="K126" s="512"/>
      <c r="L126" s="513"/>
      <c r="M126" s="512"/>
      <c r="N126" s="514"/>
      <c r="O126" s="515"/>
    </row>
    <row r="127" spans="1:15" s="516" customFormat="1" ht="18.95" customHeight="1">
      <c r="A127" s="518">
        <v>5</v>
      </c>
      <c r="B127" s="583" t="s">
        <v>443</v>
      </c>
      <c r="C127" s="584"/>
      <c r="D127" s="519"/>
      <c r="E127" s="520"/>
      <c r="F127" s="521"/>
      <c r="G127" s="521"/>
      <c r="H127" s="521"/>
      <c r="I127" s="521"/>
      <c r="J127" s="521"/>
      <c r="K127" s="521"/>
      <c r="L127" s="522"/>
      <c r="M127" s="521"/>
      <c r="N127" s="523"/>
      <c r="O127" s="515"/>
    </row>
    <row r="128" spans="1:15" s="508" customFormat="1" ht="18.95" customHeight="1">
      <c r="A128" s="502"/>
      <c r="B128" s="498" t="s">
        <v>654</v>
      </c>
      <c r="C128" s="465"/>
      <c r="D128" s="499"/>
      <c r="E128" s="500"/>
      <c r="F128" s="499"/>
      <c r="G128" s="499"/>
      <c r="H128" s="499"/>
      <c r="I128" s="499"/>
      <c r="J128" s="499"/>
      <c r="K128" s="499"/>
      <c r="L128" s="499"/>
      <c r="M128" s="499"/>
      <c r="N128" s="528"/>
      <c r="O128" s="507"/>
    </row>
    <row r="129" spans="1:15" s="516" customFormat="1" ht="18.95" customHeight="1">
      <c r="A129" s="526" t="e">
        <f>#REF!</f>
        <v>#REF!</v>
      </c>
      <c r="B129" s="509" t="s">
        <v>585</v>
      </c>
      <c r="C129" s="510" t="s">
        <v>586</v>
      </c>
      <c r="D129" s="511" t="s">
        <v>546</v>
      </c>
      <c r="E129" s="466">
        <v>15</v>
      </c>
      <c r="F129" s="512"/>
      <c r="G129" s="512"/>
      <c r="H129" s="512"/>
      <c r="I129" s="512"/>
      <c r="J129" s="512"/>
      <c r="K129" s="512"/>
      <c r="L129" s="513"/>
      <c r="M129" s="512"/>
      <c r="N129" s="514"/>
      <c r="O129" s="515"/>
    </row>
    <row r="130" spans="1:15" s="516" customFormat="1" ht="18.95" customHeight="1">
      <c r="A130" s="526" t="e">
        <f>#REF!</f>
        <v>#REF!</v>
      </c>
      <c r="B130" s="509" t="s">
        <v>585</v>
      </c>
      <c r="C130" s="510" t="s">
        <v>587</v>
      </c>
      <c r="D130" s="511" t="s">
        <v>546</v>
      </c>
      <c r="E130" s="466">
        <v>5</v>
      </c>
      <c r="F130" s="512"/>
      <c r="G130" s="512"/>
      <c r="H130" s="512"/>
      <c r="I130" s="512"/>
      <c r="J130" s="512"/>
      <c r="K130" s="512"/>
      <c r="L130" s="513"/>
      <c r="M130" s="512"/>
      <c r="N130" s="514"/>
      <c r="O130" s="515"/>
    </row>
    <row r="131" spans="1:15" s="516" customFormat="1" ht="18.95" customHeight="1">
      <c r="A131" s="526" t="e">
        <f>#REF!</f>
        <v>#REF!</v>
      </c>
      <c r="B131" s="509" t="s">
        <v>590</v>
      </c>
      <c r="C131" s="510" t="s">
        <v>591</v>
      </c>
      <c r="D131" s="511" t="s">
        <v>546</v>
      </c>
      <c r="E131" s="466">
        <v>4</v>
      </c>
      <c r="F131" s="512"/>
      <c r="G131" s="512"/>
      <c r="H131" s="512"/>
      <c r="I131" s="512"/>
      <c r="J131" s="512"/>
      <c r="K131" s="512"/>
      <c r="L131" s="513"/>
      <c r="M131" s="512"/>
      <c r="N131" s="514"/>
      <c r="O131" s="515"/>
    </row>
    <row r="132" spans="1:15" s="516" customFormat="1" ht="18.95" customHeight="1">
      <c r="A132" s="526" t="e">
        <f>#REF!</f>
        <v>#REF!</v>
      </c>
      <c r="B132" s="509" t="s">
        <v>590</v>
      </c>
      <c r="C132" s="510" t="s">
        <v>592</v>
      </c>
      <c r="D132" s="511" t="s">
        <v>546</v>
      </c>
      <c r="E132" s="466">
        <v>4</v>
      </c>
      <c r="F132" s="512"/>
      <c r="G132" s="512"/>
      <c r="H132" s="512"/>
      <c r="I132" s="512"/>
      <c r="J132" s="512"/>
      <c r="K132" s="512"/>
      <c r="L132" s="513"/>
      <c r="M132" s="512"/>
      <c r="N132" s="514"/>
      <c r="O132" s="515"/>
    </row>
    <row r="133" spans="1:15" s="516" customFormat="1" ht="18.95" customHeight="1">
      <c r="A133" s="526" t="e">
        <f>#REF!</f>
        <v>#REF!</v>
      </c>
      <c r="B133" s="509" t="s">
        <v>590</v>
      </c>
      <c r="C133" s="510" t="s">
        <v>636</v>
      </c>
      <c r="D133" s="511" t="s">
        <v>546</v>
      </c>
      <c r="E133" s="466">
        <v>16</v>
      </c>
      <c r="F133" s="512"/>
      <c r="G133" s="512"/>
      <c r="H133" s="512"/>
      <c r="I133" s="512"/>
      <c r="J133" s="512"/>
      <c r="K133" s="512"/>
      <c r="L133" s="513"/>
      <c r="M133" s="512"/>
      <c r="N133" s="514"/>
      <c r="O133" s="515"/>
    </row>
    <row r="134" spans="1:15" s="516" customFormat="1" ht="18.95" customHeight="1">
      <c r="A134" s="526" t="e">
        <f>#REF!</f>
        <v>#REF!</v>
      </c>
      <c r="B134" s="509" t="s">
        <v>569</v>
      </c>
      <c r="C134" s="510" t="s">
        <v>655</v>
      </c>
      <c r="D134" s="511" t="s">
        <v>546</v>
      </c>
      <c r="E134" s="466">
        <v>687</v>
      </c>
      <c r="F134" s="512"/>
      <c r="G134" s="512"/>
      <c r="H134" s="512"/>
      <c r="I134" s="512"/>
      <c r="J134" s="512"/>
      <c r="K134" s="512"/>
      <c r="L134" s="513"/>
      <c r="M134" s="512"/>
      <c r="N134" s="514"/>
      <c r="O134" s="515"/>
    </row>
    <row r="135" spans="1:15" s="516" customFormat="1" ht="18.95" customHeight="1">
      <c r="A135" s="526" t="e">
        <f>#REF!</f>
        <v>#REF!</v>
      </c>
      <c r="B135" s="509" t="s">
        <v>569</v>
      </c>
      <c r="C135" s="510" t="s">
        <v>594</v>
      </c>
      <c r="D135" s="511" t="s">
        <v>546</v>
      </c>
      <c r="E135" s="466">
        <v>617</v>
      </c>
      <c r="F135" s="512"/>
      <c r="G135" s="512"/>
      <c r="H135" s="512"/>
      <c r="I135" s="512"/>
      <c r="J135" s="512"/>
      <c r="K135" s="512"/>
      <c r="L135" s="513"/>
      <c r="M135" s="512"/>
      <c r="N135" s="514"/>
      <c r="O135" s="515"/>
    </row>
    <row r="136" spans="1:15" s="516" customFormat="1" ht="18.95" customHeight="1">
      <c r="A136" s="526" t="e">
        <f>#REF!</f>
        <v>#REF!</v>
      </c>
      <c r="B136" s="509" t="s">
        <v>569</v>
      </c>
      <c r="C136" s="510" t="s">
        <v>595</v>
      </c>
      <c r="D136" s="511" t="s">
        <v>546</v>
      </c>
      <c r="E136" s="466">
        <v>225</v>
      </c>
      <c r="F136" s="512"/>
      <c r="G136" s="512"/>
      <c r="H136" s="512"/>
      <c r="I136" s="512"/>
      <c r="J136" s="512"/>
      <c r="K136" s="512"/>
      <c r="L136" s="513"/>
      <c r="M136" s="512"/>
      <c r="N136" s="514"/>
      <c r="O136" s="515"/>
    </row>
    <row r="137" spans="1:15" s="516" customFormat="1" ht="18.95" customHeight="1">
      <c r="A137" s="526" t="e">
        <f>#REF!</f>
        <v>#REF!</v>
      </c>
      <c r="B137" s="509" t="s">
        <v>569</v>
      </c>
      <c r="C137" s="510" t="s">
        <v>656</v>
      </c>
      <c r="D137" s="511" t="s">
        <v>546</v>
      </c>
      <c r="E137" s="466">
        <v>448</v>
      </c>
      <c r="F137" s="512"/>
      <c r="G137" s="512"/>
      <c r="H137" s="512"/>
      <c r="I137" s="512"/>
      <c r="J137" s="512"/>
      <c r="K137" s="512"/>
      <c r="L137" s="513"/>
      <c r="M137" s="512"/>
      <c r="N137" s="514"/>
      <c r="O137" s="515"/>
    </row>
    <row r="138" spans="1:15" s="516" customFormat="1" ht="18.95" customHeight="1">
      <c r="A138" s="526" t="e">
        <f>#REF!</f>
        <v>#REF!</v>
      </c>
      <c r="B138" s="509" t="s">
        <v>569</v>
      </c>
      <c r="C138" s="510" t="s">
        <v>596</v>
      </c>
      <c r="D138" s="511" t="s">
        <v>546</v>
      </c>
      <c r="E138" s="466">
        <v>448</v>
      </c>
      <c r="F138" s="512"/>
      <c r="G138" s="512"/>
      <c r="H138" s="512"/>
      <c r="I138" s="512"/>
      <c r="J138" s="512"/>
      <c r="K138" s="512"/>
      <c r="L138" s="513"/>
      <c r="M138" s="512"/>
      <c r="N138" s="514"/>
      <c r="O138" s="515"/>
    </row>
    <row r="139" spans="1:15" s="516" customFormat="1" ht="18.95" customHeight="1">
      <c r="A139" s="526" t="e">
        <f>#REF!</f>
        <v>#REF!</v>
      </c>
      <c r="B139" s="509" t="s">
        <v>571</v>
      </c>
      <c r="C139" s="510" t="s">
        <v>572</v>
      </c>
      <c r="D139" s="511" t="s">
        <v>546</v>
      </c>
      <c r="E139" s="466">
        <v>14</v>
      </c>
      <c r="F139" s="512"/>
      <c r="G139" s="512"/>
      <c r="H139" s="512"/>
      <c r="I139" s="512"/>
      <c r="J139" s="512"/>
      <c r="K139" s="512"/>
      <c r="L139" s="513"/>
      <c r="M139" s="512"/>
      <c r="N139" s="514"/>
      <c r="O139" s="515"/>
    </row>
    <row r="140" spans="1:15" s="516" customFormat="1" ht="18.95" customHeight="1">
      <c r="A140" s="526" t="e">
        <f>#REF!</f>
        <v>#REF!</v>
      </c>
      <c r="B140" s="509" t="s">
        <v>571</v>
      </c>
      <c r="C140" s="510" t="s">
        <v>597</v>
      </c>
      <c r="D140" s="511" t="s">
        <v>546</v>
      </c>
      <c r="E140" s="466">
        <v>14</v>
      </c>
      <c r="F140" s="512"/>
      <c r="G140" s="512"/>
      <c r="H140" s="512"/>
      <c r="I140" s="512"/>
      <c r="J140" s="512"/>
      <c r="K140" s="512"/>
      <c r="L140" s="513"/>
      <c r="M140" s="512"/>
      <c r="N140" s="514"/>
      <c r="O140" s="515"/>
    </row>
    <row r="141" spans="1:15" s="516" customFormat="1" ht="18.95" customHeight="1">
      <c r="A141" s="526" t="e">
        <f>#REF!</f>
        <v>#REF!</v>
      </c>
      <c r="B141" s="509" t="s">
        <v>571</v>
      </c>
      <c r="C141" s="510" t="s">
        <v>657</v>
      </c>
      <c r="D141" s="511" t="s">
        <v>546</v>
      </c>
      <c r="E141" s="466">
        <v>8</v>
      </c>
      <c r="F141" s="512"/>
      <c r="G141" s="512"/>
      <c r="H141" s="512"/>
      <c r="I141" s="512"/>
      <c r="J141" s="512"/>
      <c r="K141" s="512"/>
      <c r="L141" s="513"/>
      <c r="M141" s="512"/>
      <c r="N141" s="514"/>
      <c r="O141" s="515"/>
    </row>
    <row r="142" spans="1:15" s="516" customFormat="1" ht="18.95" customHeight="1">
      <c r="A142" s="526" t="e">
        <f>#REF!</f>
        <v>#REF!</v>
      </c>
      <c r="B142" s="509" t="s">
        <v>571</v>
      </c>
      <c r="C142" s="510" t="s">
        <v>598</v>
      </c>
      <c r="D142" s="511" t="s">
        <v>546</v>
      </c>
      <c r="E142" s="466">
        <v>8</v>
      </c>
      <c r="F142" s="512"/>
      <c r="G142" s="512"/>
      <c r="H142" s="512"/>
      <c r="I142" s="512"/>
      <c r="J142" s="512"/>
      <c r="K142" s="512"/>
      <c r="L142" s="513"/>
      <c r="M142" s="512"/>
      <c r="N142" s="514"/>
      <c r="O142" s="515"/>
    </row>
    <row r="143" spans="1:15" s="516" customFormat="1" ht="18.95" customHeight="1">
      <c r="A143" s="526" t="e">
        <f>#REF!</f>
        <v>#REF!</v>
      </c>
      <c r="B143" s="509" t="s">
        <v>599</v>
      </c>
      <c r="C143" s="510" t="s">
        <v>602</v>
      </c>
      <c r="D143" s="511" t="s">
        <v>546</v>
      </c>
      <c r="E143" s="466">
        <v>1867</v>
      </c>
      <c r="F143" s="512"/>
      <c r="G143" s="512"/>
      <c r="H143" s="512"/>
      <c r="I143" s="512"/>
      <c r="J143" s="512"/>
      <c r="K143" s="512"/>
      <c r="L143" s="513"/>
      <c r="M143" s="512"/>
      <c r="N143" s="514"/>
      <c r="O143" s="515"/>
    </row>
    <row r="144" spans="1:15" s="516" customFormat="1" ht="18.95" customHeight="1">
      <c r="A144" s="526" t="e">
        <f>#REF!</f>
        <v>#REF!</v>
      </c>
      <c r="B144" s="509" t="s">
        <v>599</v>
      </c>
      <c r="C144" s="510" t="s">
        <v>603</v>
      </c>
      <c r="D144" s="511" t="s">
        <v>546</v>
      </c>
      <c r="E144" s="466">
        <v>1690</v>
      </c>
      <c r="F144" s="512"/>
      <c r="G144" s="512"/>
      <c r="H144" s="512"/>
      <c r="I144" s="512"/>
      <c r="J144" s="512"/>
      <c r="K144" s="512"/>
      <c r="L144" s="513"/>
      <c r="M144" s="512"/>
      <c r="N144" s="514"/>
      <c r="O144" s="515"/>
    </row>
    <row r="145" spans="1:15" s="516" customFormat="1" ht="18.95" customHeight="1">
      <c r="A145" s="526" t="e">
        <f>#REF!</f>
        <v>#REF!</v>
      </c>
      <c r="B145" s="509" t="s">
        <v>599</v>
      </c>
      <c r="C145" s="510" t="s">
        <v>604</v>
      </c>
      <c r="D145" s="511" t="s">
        <v>546</v>
      </c>
      <c r="E145" s="466">
        <v>771</v>
      </c>
      <c r="F145" s="512"/>
      <c r="G145" s="512"/>
      <c r="H145" s="512"/>
      <c r="I145" s="512"/>
      <c r="J145" s="512"/>
      <c r="K145" s="512"/>
      <c r="L145" s="513"/>
      <c r="M145" s="512"/>
      <c r="N145" s="514"/>
      <c r="O145" s="515"/>
    </row>
    <row r="146" spans="1:15" s="516" customFormat="1" ht="18.95" customHeight="1">
      <c r="A146" s="526" t="e">
        <f>#REF!</f>
        <v>#REF!</v>
      </c>
      <c r="B146" s="509" t="s">
        <v>605</v>
      </c>
      <c r="C146" s="510" t="s">
        <v>606</v>
      </c>
      <c r="D146" s="511" t="s">
        <v>546</v>
      </c>
      <c r="E146" s="466">
        <v>300</v>
      </c>
      <c r="F146" s="512"/>
      <c r="G146" s="512"/>
      <c r="H146" s="512"/>
      <c r="I146" s="512"/>
      <c r="J146" s="512"/>
      <c r="K146" s="512"/>
      <c r="L146" s="513"/>
      <c r="M146" s="512"/>
      <c r="N146" s="514"/>
      <c r="O146" s="515"/>
    </row>
    <row r="147" spans="1:15" s="516" customFormat="1" ht="18.95" customHeight="1">
      <c r="A147" s="526" t="e">
        <f>#REF!</f>
        <v>#REF!</v>
      </c>
      <c r="B147" s="509" t="s">
        <v>607</v>
      </c>
      <c r="C147" s="510" t="s">
        <v>658</v>
      </c>
      <c r="D147" s="511" t="s">
        <v>546</v>
      </c>
      <c r="E147" s="466">
        <v>60</v>
      </c>
      <c r="F147" s="512"/>
      <c r="G147" s="512"/>
      <c r="H147" s="512"/>
      <c r="I147" s="512"/>
      <c r="J147" s="512"/>
      <c r="K147" s="512"/>
      <c r="L147" s="513"/>
      <c r="M147" s="512"/>
      <c r="N147" s="514"/>
      <c r="O147" s="515"/>
    </row>
    <row r="148" spans="1:15" s="516" customFormat="1" ht="18.95" customHeight="1">
      <c r="A148" s="526" t="e">
        <f>#REF!</f>
        <v>#REF!</v>
      </c>
      <c r="B148" s="535" t="s">
        <v>611</v>
      </c>
      <c r="C148" s="534" t="s">
        <v>645</v>
      </c>
      <c r="D148" s="533" t="s">
        <v>163</v>
      </c>
      <c r="E148" s="532">
        <v>8</v>
      </c>
      <c r="F148" s="531"/>
      <c r="G148" s="531"/>
      <c r="H148" s="531"/>
      <c r="I148" s="531"/>
      <c r="J148" s="531"/>
      <c r="K148" s="531"/>
      <c r="L148" s="530"/>
      <c r="M148" s="531"/>
      <c r="N148" s="529"/>
      <c r="O148" s="515"/>
    </row>
    <row r="149" spans="1:15" s="516" customFormat="1" ht="18.95" customHeight="1">
      <c r="A149" s="526" t="e">
        <f>#REF!</f>
        <v>#REF!</v>
      </c>
      <c r="B149" s="542" t="s">
        <v>611</v>
      </c>
      <c r="C149" s="541" t="s">
        <v>659</v>
      </c>
      <c r="D149" s="540" t="s">
        <v>163</v>
      </c>
      <c r="E149" s="539">
        <v>4</v>
      </c>
      <c r="F149" s="538"/>
      <c r="G149" s="538"/>
      <c r="H149" s="538"/>
      <c r="I149" s="538"/>
      <c r="J149" s="538"/>
      <c r="K149" s="538"/>
      <c r="L149" s="537"/>
      <c r="M149" s="538"/>
      <c r="N149" s="536"/>
      <c r="O149" s="515"/>
    </row>
    <row r="150" spans="1:15" s="516" customFormat="1" ht="18.95" customHeight="1">
      <c r="A150" s="526" t="e">
        <f>#REF!</f>
        <v>#REF!</v>
      </c>
      <c r="B150" s="509" t="s">
        <v>613</v>
      </c>
      <c r="C150" s="510" t="s">
        <v>614</v>
      </c>
      <c r="D150" s="511" t="s">
        <v>163</v>
      </c>
      <c r="E150" s="466">
        <v>3015</v>
      </c>
      <c r="F150" s="512"/>
      <c r="G150" s="512"/>
      <c r="H150" s="512"/>
      <c r="I150" s="512"/>
      <c r="J150" s="512"/>
      <c r="K150" s="512"/>
      <c r="L150" s="513"/>
      <c r="M150" s="512"/>
      <c r="N150" s="514"/>
      <c r="O150" s="515"/>
    </row>
    <row r="151" spans="1:15" s="516" customFormat="1" ht="18.95" customHeight="1">
      <c r="A151" s="526" t="e">
        <f>#REF!</f>
        <v>#REF!</v>
      </c>
      <c r="B151" s="509" t="s">
        <v>615</v>
      </c>
      <c r="C151" s="510" t="s">
        <v>616</v>
      </c>
      <c r="D151" s="511" t="s">
        <v>163</v>
      </c>
      <c r="E151" s="466">
        <v>47</v>
      </c>
      <c r="F151" s="512"/>
      <c r="G151" s="512"/>
      <c r="H151" s="512"/>
      <c r="I151" s="512"/>
      <c r="J151" s="512"/>
      <c r="K151" s="512"/>
      <c r="L151" s="513"/>
      <c r="M151" s="512"/>
      <c r="N151" s="514"/>
      <c r="O151" s="515"/>
    </row>
    <row r="152" spans="1:15" s="516" customFormat="1" ht="18.95" customHeight="1">
      <c r="A152" s="526" t="e">
        <f>#REF!</f>
        <v>#REF!</v>
      </c>
      <c r="B152" s="509" t="s">
        <v>617</v>
      </c>
      <c r="C152" s="510" t="s">
        <v>616</v>
      </c>
      <c r="D152" s="511" t="s">
        <v>163</v>
      </c>
      <c r="E152" s="466">
        <v>5</v>
      </c>
      <c r="F152" s="512"/>
      <c r="G152" s="512"/>
      <c r="H152" s="512"/>
      <c r="I152" s="512"/>
      <c r="J152" s="512"/>
      <c r="K152" s="512"/>
      <c r="L152" s="513"/>
      <c r="M152" s="512"/>
      <c r="N152" s="514"/>
      <c r="O152" s="515"/>
    </row>
    <row r="153" spans="1:15" s="516" customFormat="1" ht="18.95" customHeight="1">
      <c r="A153" s="526" t="e">
        <f>#REF!</f>
        <v>#REF!</v>
      </c>
      <c r="B153" s="509" t="s">
        <v>618</v>
      </c>
      <c r="C153" s="510" t="s">
        <v>619</v>
      </c>
      <c r="D153" s="511" t="s">
        <v>163</v>
      </c>
      <c r="E153" s="466">
        <v>12</v>
      </c>
      <c r="F153" s="512"/>
      <c r="G153" s="512"/>
      <c r="H153" s="512"/>
      <c r="I153" s="512"/>
      <c r="J153" s="512"/>
      <c r="K153" s="512"/>
      <c r="L153" s="513"/>
      <c r="M153" s="512"/>
      <c r="N153" s="514"/>
      <c r="O153" s="515"/>
    </row>
    <row r="154" spans="1:15" s="516" customFormat="1" ht="18.95" customHeight="1">
      <c r="A154" s="526" t="e">
        <f>#REF!</f>
        <v>#REF!</v>
      </c>
      <c r="B154" s="509" t="s">
        <v>620</v>
      </c>
      <c r="C154" s="510" t="s">
        <v>621</v>
      </c>
      <c r="D154" s="511" t="s">
        <v>163</v>
      </c>
      <c r="E154" s="466">
        <v>4</v>
      </c>
      <c r="F154" s="512"/>
      <c r="G154" s="512"/>
      <c r="H154" s="512"/>
      <c r="I154" s="512"/>
      <c r="J154" s="512"/>
      <c r="K154" s="512"/>
      <c r="L154" s="513"/>
      <c r="M154" s="512"/>
      <c r="N154" s="514"/>
      <c r="O154" s="515"/>
    </row>
    <row r="155" spans="1:15" s="516" customFormat="1" ht="18.95" customHeight="1">
      <c r="A155" s="526" t="e">
        <f>#REF!</f>
        <v>#REF!</v>
      </c>
      <c r="B155" s="509" t="s">
        <v>660</v>
      </c>
      <c r="C155" s="510" t="s">
        <v>661</v>
      </c>
      <c r="D155" s="511" t="s">
        <v>163</v>
      </c>
      <c r="E155" s="466">
        <v>989</v>
      </c>
      <c r="F155" s="512"/>
      <c r="G155" s="512"/>
      <c r="H155" s="512"/>
      <c r="I155" s="512"/>
      <c r="J155" s="512"/>
      <c r="K155" s="512"/>
      <c r="L155" s="513"/>
      <c r="M155" s="512"/>
      <c r="N155" s="514"/>
      <c r="O155" s="515"/>
    </row>
    <row r="156" spans="1:15" s="516" customFormat="1" ht="18.95" customHeight="1">
      <c r="A156" s="548" t="e">
        <f>#REF!</f>
        <v>#REF!</v>
      </c>
      <c r="B156" s="509" t="s">
        <v>625</v>
      </c>
      <c r="C156" s="510" t="s">
        <v>626</v>
      </c>
      <c r="D156" s="511" t="s">
        <v>163</v>
      </c>
      <c r="E156" s="466">
        <v>989</v>
      </c>
      <c r="F156" s="512"/>
      <c r="G156" s="512"/>
      <c r="H156" s="512"/>
      <c r="I156" s="512"/>
      <c r="J156" s="512"/>
      <c r="K156" s="512"/>
      <c r="L156" s="513"/>
      <c r="M156" s="512"/>
      <c r="N156" s="514"/>
      <c r="O156" s="515"/>
    </row>
    <row r="157" spans="1:15" s="516" customFormat="1" ht="18.95" customHeight="1">
      <c r="A157" s="548" t="e">
        <f>#REF!</f>
        <v>#REF!</v>
      </c>
      <c r="B157" s="509" t="s">
        <v>627</v>
      </c>
      <c r="C157" s="510" t="s">
        <v>628</v>
      </c>
      <c r="D157" s="511" t="s">
        <v>163</v>
      </c>
      <c r="E157" s="466">
        <v>248</v>
      </c>
      <c r="F157" s="512"/>
      <c r="G157" s="512"/>
      <c r="H157" s="512"/>
      <c r="I157" s="512"/>
      <c r="J157" s="512"/>
      <c r="K157" s="512"/>
      <c r="L157" s="513"/>
      <c r="M157" s="512"/>
      <c r="N157" s="514"/>
      <c r="O157" s="515"/>
    </row>
    <row r="158" spans="1:15" s="516" customFormat="1" ht="18.95" customHeight="1">
      <c r="A158" s="548" t="e">
        <f>#REF!</f>
        <v>#REF!</v>
      </c>
      <c r="B158" s="509" t="s">
        <v>629</v>
      </c>
      <c r="C158" s="510" t="s">
        <v>628</v>
      </c>
      <c r="D158" s="511" t="s">
        <v>163</v>
      </c>
      <c r="E158" s="466">
        <v>18</v>
      </c>
      <c r="F158" s="512"/>
      <c r="G158" s="512"/>
      <c r="H158" s="512"/>
      <c r="I158" s="512"/>
      <c r="J158" s="512"/>
      <c r="K158" s="512"/>
      <c r="L158" s="513"/>
      <c r="M158" s="512"/>
      <c r="N158" s="514"/>
      <c r="O158" s="515"/>
    </row>
    <row r="159" spans="1:15" s="516" customFormat="1" ht="18.95" customHeight="1">
      <c r="A159" s="548" t="e">
        <f>#REF!</f>
        <v>#REF!</v>
      </c>
      <c r="B159" s="509" t="s">
        <v>581</v>
      </c>
      <c r="C159" s="510" t="s">
        <v>630</v>
      </c>
      <c r="D159" s="511" t="s">
        <v>163</v>
      </c>
      <c r="E159" s="466">
        <v>248</v>
      </c>
      <c r="F159" s="512"/>
      <c r="G159" s="512"/>
      <c r="H159" s="512"/>
      <c r="I159" s="512"/>
      <c r="J159" s="512"/>
      <c r="K159" s="512"/>
      <c r="L159" s="513"/>
      <c r="M159" s="512"/>
      <c r="N159" s="514"/>
      <c r="O159" s="515"/>
    </row>
    <row r="160" spans="1:15" s="516" customFormat="1" ht="18.95" customHeight="1">
      <c r="A160" s="548" t="e">
        <f>#REF!</f>
        <v>#REF!</v>
      </c>
      <c r="B160" s="509" t="s">
        <v>662</v>
      </c>
      <c r="C160" s="510" t="s">
        <v>663</v>
      </c>
      <c r="D160" s="511" t="s">
        <v>163</v>
      </c>
      <c r="E160" s="466">
        <v>12</v>
      </c>
      <c r="F160" s="512"/>
      <c r="G160" s="512"/>
      <c r="H160" s="512"/>
      <c r="I160" s="512"/>
      <c r="J160" s="512"/>
      <c r="K160" s="512"/>
      <c r="L160" s="513"/>
      <c r="M160" s="512"/>
      <c r="N160" s="514"/>
      <c r="O160" s="515"/>
    </row>
    <row r="161" spans="1:15" s="516" customFormat="1" ht="18.95" customHeight="1">
      <c r="A161" s="548" t="e">
        <f>#REF!</f>
        <v>#REF!</v>
      </c>
      <c r="B161" s="509" t="s">
        <v>607</v>
      </c>
      <c r="C161" s="510" t="s">
        <v>637</v>
      </c>
      <c r="D161" s="511" t="s">
        <v>546</v>
      </c>
      <c r="E161" s="466">
        <v>1190</v>
      </c>
      <c r="F161" s="512"/>
      <c r="G161" s="512"/>
      <c r="H161" s="512"/>
      <c r="I161" s="512"/>
      <c r="J161" s="512"/>
      <c r="K161" s="512"/>
      <c r="L161" s="513"/>
      <c r="M161" s="512"/>
      <c r="N161" s="514"/>
      <c r="O161" s="515"/>
    </row>
    <row r="162" spans="1:15" s="516" customFormat="1" ht="18.95" customHeight="1">
      <c r="A162" s="526"/>
      <c r="B162" s="509"/>
      <c r="C162" s="510"/>
      <c r="D162" s="511"/>
      <c r="E162" s="466"/>
      <c r="F162" s="512"/>
      <c r="G162" s="512"/>
      <c r="H162" s="512"/>
      <c r="I162" s="512"/>
      <c r="J162" s="512"/>
      <c r="K162" s="512"/>
      <c r="L162" s="513"/>
      <c r="M162" s="512"/>
      <c r="N162" s="514"/>
      <c r="O162" s="515"/>
    </row>
    <row r="163" spans="1:15" s="516" customFormat="1" ht="18.95" customHeight="1">
      <c r="A163" s="517"/>
      <c r="B163" s="509"/>
      <c r="C163" s="510"/>
      <c r="D163" s="511"/>
      <c r="E163" s="466"/>
      <c r="F163" s="512"/>
      <c r="G163" s="512"/>
      <c r="H163" s="512"/>
      <c r="I163" s="512"/>
      <c r="J163" s="512"/>
      <c r="K163" s="512"/>
      <c r="L163" s="513"/>
      <c r="M163" s="512"/>
      <c r="N163" s="514"/>
      <c r="O163" s="515"/>
    </row>
    <row r="164" spans="1:15" s="516" customFormat="1" ht="18.95" customHeight="1">
      <c r="A164" s="517"/>
      <c r="B164" s="509"/>
      <c r="C164" s="510"/>
      <c r="D164" s="511"/>
      <c r="E164" s="466"/>
      <c r="F164" s="512"/>
      <c r="G164" s="512"/>
      <c r="H164" s="512"/>
      <c r="I164" s="512"/>
      <c r="J164" s="512"/>
      <c r="K164" s="512"/>
      <c r="L164" s="513"/>
      <c r="M164" s="512"/>
      <c r="N164" s="514"/>
      <c r="O164" s="515"/>
    </row>
    <row r="165" spans="1:15" s="516" customFormat="1" ht="18.95" customHeight="1">
      <c r="A165" s="517"/>
      <c r="B165" s="509"/>
      <c r="C165" s="510"/>
      <c r="D165" s="511"/>
      <c r="E165" s="466"/>
      <c r="F165" s="512"/>
      <c r="G165" s="512"/>
      <c r="H165" s="512"/>
      <c r="I165" s="512"/>
      <c r="J165" s="512"/>
      <c r="K165" s="512"/>
      <c r="L165" s="513"/>
      <c r="M165" s="512"/>
      <c r="N165" s="514"/>
      <c r="O165" s="515"/>
    </row>
    <row r="166" spans="1:15" s="516" customFormat="1" ht="18.95" customHeight="1">
      <c r="A166" s="517"/>
      <c r="B166" s="509"/>
      <c r="C166" s="510"/>
      <c r="D166" s="511"/>
      <c r="E166" s="466"/>
      <c r="F166" s="512"/>
      <c r="G166" s="512"/>
      <c r="H166" s="512"/>
      <c r="I166" s="512"/>
      <c r="J166" s="512"/>
      <c r="K166" s="512"/>
      <c r="L166" s="513"/>
      <c r="M166" s="512"/>
      <c r="N166" s="514"/>
      <c r="O166" s="515"/>
    </row>
    <row r="167" spans="1:15" s="516" customFormat="1" ht="18.95" customHeight="1">
      <c r="A167" s="517"/>
      <c r="B167" s="509"/>
      <c r="C167" s="510"/>
      <c r="D167" s="511"/>
      <c r="E167" s="466"/>
      <c r="F167" s="512"/>
      <c r="G167" s="512"/>
      <c r="H167" s="512"/>
      <c r="I167" s="512"/>
      <c r="J167" s="512"/>
      <c r="K167" s="512"/>
      <c r="L167" s="513"/>
      <c r="M167" s="512"/>
      <c r="N167" s="514"/>
      <c r="O167" s="515"/>
    </row>
    <row r="168" spans="1:15" s="516" customFormat="1" ht="18.95" customHeight="1">
      <c r="A168" s="517"/>
      <c r="B168" s="509"/>
      <c r="C168" s="510"/>
      <c r="D168" s="511"/>
      <c r="E168" s="466"/>
      <c r="F168" s="512"/>
      <c r="G168" s="512"/>
      <c r="H168" s="512"/>
      <c r="I168" s="512"/>
      <c r="J168" s="512"/>
      <c r="K168" s="512"/>
      <c r="L168" s="513"/>
      <c r="M168" s="512"/>
      <c r="N168" s="514"/>
      <c r="O168" s="515"/>
    </row>
    <row r="169" spans="1:15" s="516" customFormat="1" ht="18.95" customHeight="1">
      <c r="A169" s="518">
        <v>5</v>
      </c>
      <c r="B169" s="583" t="s">
        <v>443</v>
      </c>
      <c r="C169" s="584"/>
      <c r="D169" s="519"/>
      <c r="E169" s="520"/>
      <c r="F169" s="521"/>
      <c r="G169" s="521"/>
      <c r="H169" s="521"/>
      <c r="I169" s="521"/>
      <c r="J169" s="521"/>
      <c r="K169" s="521"/>
      <c r="L169" s="522"/>
      <c r="M169" s="521"/>
      <c r="N169" s="523"/>
      <c r="O169" s="515"/>
    </row>
    <row r="170" spans="1:15" s="516" customFormat="1" ht="18.95" customHeight="1">
      <c r="A170" s="517"/>
      <c r="B170" s="556" t="s">
        <v>539</v>
      </c>
      <c r="C170" s="550"/>
      <c r="D170" s="551"/>
      <c r="E170" s="552"/>
      <c r="F170" s="557"/>
      <c r="G170" s="557"/>
      <c r="H170" s="557"/>
      <c r="I170" s="557"/>
      <c r="J170" s="557"/>
      <c r="K170" s="557"/>
      <c r="L170" s="558"/>
      <c r="M170" s="557"/>
      <c r="N170" s="555"/>
      <c r="O170" s="515"/>
    </row>
    <row r="171" spans="1:15" s="516" customFormat="1" ht="18.95" customHeight="1">
      <c r="A171" s="526" t="e">
        <f>#REF!</f>
        <v>#REF!</v>
      </c>
      <c r="B171" s="549" t="s">
        <v>559</v>
      </c>
      <c r="C171" s="550" t="s">
        <v>560</v>
      </c>
      <c r="D171" s="551" t="s">
        <v>561</v>
      </c>
      <c r="E171" s="552">
        <v>1366</v>
      </c>
      <c r="F171" s="553"/>
      <c r="G171" s="553"/>
      <c r="H171" s="553"/>
      <c r="I171" s="553"/>
      <c r="J171" s="553"/>
      <c r="K171" s="553"/>
      <c r="L171" s="554"/>
      <c r="M171" s="553"/>
      <c r="N171" s="555"/>
      <c r="O171" s="515"/>
    </row>
    <row r="172" spans="1:15" s="516" customFormat="1" ht="18.95" customHeight="1">
      <c r="A172" s="526" t="e">
        <f>#REF!</f>
        <v>#REF!</v>
      </c>
      <c r="B172" s="549" t="s">
        <v>559</v>
      </c>
      <c r="C172" s="550" t="s">
        <v>564</v>
      </c>
      <c r="D172" s="551" t="s">
        <v>561</v>
      </c>
      <c r="E172" s="552">
        <v>1738</v>
      </c>
      <c r="F172" s="553"/>
      <c r="G172" s="553"/>
      <c r="H172" s="553"/>
      <c r="I172" s="553"/>
      <c r="J172" s="553"/>
      <c r="K172" s="553"/>
      <c r="L172" s="554"/>
      <c r="M172" s="553"/>
      <c r="N172" s="555"/>
      <c r="O172" s="515"/>
    </row>
    <row r="173" spans="1:15" s="516" customFormat="1" ht="18.95" customHeight="1">
      <c r="A173" s="526" t="e">
        <f>#REF!</f>
        <v>#REF!</v>
      </c>
      <c r="B173" s="549" t="s">
        <v>559</v>
      </c>
      <c r="C173" s="550" t="s">
        <v>567</v>
      </c>
      <c r="D173" s="551" t="s">
        <v>561</v>
      </c>
      <c r="E173" s="552">
        <v>310</v>
      </c>
      <c r="F173" s="553"/>
      <c r="G173" s="553"/>
      <c r="H173" s="553"/>
      <c r="I173" s="553"/>
      <c r="J173" s="553"/>
      <c r="K173" s="553"/>
      <c r="L173" s="554"/>
      <c r="M173" s="553"/>
      <c r="N173" s="555"/>
      <c r="O173" s="515"/>
    </row>
    <row r="174" spans="1:15" s="516" customFormat="1" ht="18.95" customHeight="1">
      <c r="A174" s="517"/>
      <c r="B174" s="549" t="s">
        <v>540</v>
      </c>
      <c r="C174" s="550"/>
      <c r="D174" s="551"/>
      <c r="E174" s="552"/>
      <c r="F174" s="557"/>
      <c r="G174" s="559"/>
      <c r="H174" s="557"/>
      <c r="I174" s="557"/>
      <c r="J174" s="557"/>
      <c r="K174" s="557"/>
      <c r="L174" s="558"/>
      <c r="M174" s="559"/>
      <c r="N174" s="555"/>
      <c r="O174" s="515"/>
    </row>
    <row r="175" spans="1:15" s="516" customFormat="1" ht="18.95" customHeight="1">
      <c r="A175" s="517"/>
      <c r="B175" s="509"/>
      <c r="C175" s="510"/>
      <c r="D175" s="511"/>
      <c r="E175" s="466"/>
      <c r="F175" s="512"/>
      <c r="G175" s="512"/>
      <c r="H175" s="512"/>
      <c r="I175" s="512"/>
      <c r="J175" s="512"/>
      <c r="K175" s="512"/>
      <c r="L175" s="513"/>
      <c r="M175" s="512"/>
      <c r="N175" s="514"/>
      <c r="O175" s="515"/>
    </row>
    <row r="176" spans="1:15" s="516" customFormat="1" ht="18.95" customHeight="1">
      <c r="A176" s="517"/>
      <c r="B176" s="509"/>
      <c r="C176" s="510"/>
      <c r="D176" s="511"/>
      <c r="E176" s="466"/>
      <c r="F176" s="512"/>
      <c r="G176" s="512"/>
      <c r="H176" s="512"/>
      <c r="I176" s="512"/>
      <c r="J176" s="512"/>
      <c r="K176" s="512"/>
      <c r="L176" s="513"/>
      <c r="M176" s="512"/>
      <c r="N176" s="514"/>
      <c r="O176" s="515"/>
    </row>
    <row r="177" spans="1:15" s="516" customFormat="1" ht="18.95" customHeight="1">
      <c r="A177" s="517"/>
      <c r="B177" s="509"/>
      <c r="C177" s="510"/>
      <c r="D177" s="511"/>
      <c r="E177" s="466"/>
      <c r="F177" s="512"/>
      <c r="G177" s="512"/>
      <c r="H177" s="512"/>
      <c r="I177" s="512"/>
      <c r="J177" s="512"/>
      <c r="K177" s="512"/>
      <c r="L177" s="513"/>
      <c r="M177" s="512"/>
      <c r="N177" s="514"/>
      <c r="O177" s="515"/>
    </row>
    <row r="179" spans="1:15">
      <c r="E179" s="486">
        <f>SUM(E7:E169)</f>
        <v>38158.01</v>
      </c>
    </row>
    <row r="183" spans="1:15" s="516" customFormat="1" ht="18.95" customHeight="1">
      <c r="A183" s="518"/>
      <c r="B183" s="583"/>
      <c r="C183" s="584"/>
      <c r="D183" s="519"/>
      <c r="E183" s="520"/>
      <c r="F183" s="521"/>
      <c r="G183" s="521"/>
      <c r="H183" s="521"/>
      <c r="I183" s="521"/>
      <c r="J183" s="521"/>
      <c r="K183" s="521"/>
      <c r="L183" s="522"/>
      <c r="M183" s="521">
        <f>SUM(M22,M43,M85,M106,M127,M169)</f>
        <v>0</v>
      </c>
      <c r="N183" s="523"/>
      <c r="O183" s="515"/>
    </row>
  </sheetData>
  <mergeCells count="16">
    <mergeCell ref="N3:N4"/>
    <mergeCell ref="D3:D4"/>
    <mergeCell ref="E3:E4"/>
    <mergeCell ref="F3:G3"/>
    <mergeCell ref="L3:M3"/>
    <mergeCell ref="J3:K3"/>
    <mergeCell ref="B183:C183"/>
    <mergeCell ref="B169:C169"/>
    <mergeCell ref="B3:B4"/>
    <mergeCell ref="C3:C4"/>
    <mergeCell ref="H3:I3"/>
    <mergeCell ref="B106:C106"/>
    <mergeCell ref="B127:C127"/>
    <mergeCell ref="B22:C22"/>
    <mergeCell ref="B85:C85"/>
    <mergeCell ref="B43:C43"/>
  </mergeCells>
  <phoneticPr fontId="2" type="noConversion"/>
  <printOptions horizontalCentered="1" verticalCentered="1"/>
  <pageMargins left="0.59055118110236227" right="0.39370078740157483" top="0.78740157480314965" bottom="0.59055118110236227" header="0.59055118110236227" footer="0.23622047244094491"/>
  <pageSetup paperSize="9" orientation="landscape" r:id="rId1"/>
  <headerFooter alignWithMargins="0">
    <oddHeader xml:space="preserve">&amp;C&amp;"맑은 고딕,굵게"&amp;20&amp;U 도급공사 내역서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Q31"/>
  <sheetViews>
    <sheetView view="pageBreakPreview" workbookViewId="0">
      <selection activeCell="A6" sqref="A6"/>
    </sheetView>
  </sheetViews>
  <sheetFormatPr defaultRowHeight="13.5"/>
  <cols>
    <col min="1" max="15" width="7.44140625" style="1" customWidth="1"/>
    <col min="16" max="16" width="2.88671875" style="1" customWidth="1"/>
    <col min="17" max="17" width="13.6640625" style="1" customWidth="1"/>
    <col min="18" max="18" width="10.5546875" style="1" bestFit="1" customWidth="1"/>
    <col min="19" max="16384" width="8.88671875" style="1"/>
  </cols>
  <sheetData>
    <row r="1" spans="1:17" s="9" customFormat="1" ht="27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7" s="9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7" s="9" customFormat="1" ht="27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7" s="9" customFormat="1" ht="27" customHeight="1">
      <c r="A4" s="10"/>
      <c r="B4" s="1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7" s="9" customFormat="1" ht="21.7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7" s="9" customFormat="1" ht="22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7" s="14" customFormat="1" ht="40.5" customHeight="1">
      <c r="A7" s="582" t="s">
        <v>188</v>
      </c>
      <c r="B7" s="582"/>
      <c r="C7" s="582"/>
      <c r="D7" s="582"/>
      <c r="E7" s="582"/>
      <c r="F7" s="582"/>
      <c r="G7" s="582"/>
      <c r="H7" s="582"/>
      <c r="I7" s="582"/>
      <c r="J7" s="582"/>
      <c r="K7" s="582"/>
      <c r="L7" s="582"/>
      <c r="M7" s="582"/>
      <c r="N7" s="582"/>
      <c r="O7" s="582"/>
    </row>
    <row r="8" spans="1:17" s="9" customFormat="1" ht="20.25" customHeight="1">
      <c r="A8" s="10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7" s="9" customFormat="1" ht="27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7" s="9" customFormat="1" ht="27" customHeight="1">
      <c r="A10" s="10"/>
      <c r="B10" s="13"/>
      <c r="C10" s="10"/>
      <c r="D10" s="10"/>
      <c r="E10" s="10"/>
      <c r="F10" s="10"/>
      <c r="G10" s="10"/>
      <c r="H10" s="12"/>
      <c r="I10" s="10"/>
      <c r="J10" s="10"/>
      <c r="K10" s="10"/>
      <c r="L10" s="10"/>
      <c r="M10" s="10"/>
      <c r="N10" s="10"/>
      <c r="O10" s="10"/>
      <c r="Q10" s="15"/>
    </row>
    <row r="11" spans="1:17" s="9" customFormat="1" ht="27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Q11" s="16"/>
    </row>
    <row r="12" spans="1:17" s="9" customFormat="1" ht="27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Q12" s="16"/>
    </row>
    <row r="13" spans="1:17" s="9" customFormat="1" ht="27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Q13" s="16"/>
    </row>
    <row r="14" spans="1:17" s="9" customFormat="1" ht="27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Q14" s="16"/>
    </row>
    <row r="15" spans="1:17" s="9" customFormat="1" ht="27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7" s="9" customFormat="1" ht="27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</sheetData>
  <mergeCells count="1">
    <mergeCell ref="A7:O7"/>
  </mergeCells>
  <phoneticPr fontId="2" type="noConversion"/>
  <pageMargins left="0.9" right="0.64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14"/>
  </sheetPr>
  <dimension ref="A1:Q34"/>
  <sheetViews>
    <sheetView view="pageBreakPreview" workbookViewId="0">
      <selection activeCell="A67" sqref="A67:XFD88"/>
    </sheetView>
  </sheetViews>
  <sheetFormatPr defaultRowHeight="13.5"/>
  <cols>
    <col min="1" max="15" width="7.44140625" style="1" customWidth="1"/>
    <col min="16" max="16" width="2.88671875" style="1" customWidth="1"/>
    <col min="17" max="17" width="13.6640625" style="1" customWidth="1"/>
    <col min="18" max="18" width="10.5546875" style="1" bestFit="1" customWidth="1"/>
    <col min="19" max="16384" width="8.88671875" style="1"/>
  </cols>
  <sheetData>
    <row r="1" spans="1:17" ht="27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7" ht="27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7" ht="27" customHeight="1">
      <c r="A4" s="3"/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7" ht="21.7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7" ht="22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7" s="6" customFormat="1" ht="40.5" customHeight="1">
      <c r="A7" s="595" t="s">
        <v>166</v>
      </c>
      <c r="B7" s="595"/>
      <c r="C7" s="595"/>
      <c r="D7" s="595"/>
      <c r="E7" s="595"/>
      <c r="F7" s="595"/>
      <c r="G7" s="595"/>
      <c r="H7" s="595"/>
      <c r="I7" s="595"/>
      <c r="J7" s="595"/>
      <c r="K7" s="595"/>
      <c r="L7" s="595"/>
      <c r="M7" s="595"/>
      <c r="N7" s="595"/>
      <c r="O7" s="595"/>
    </row>
    <row r="8" spans="1:17" ht="20.25" customHeight="1">
      <c r="A8" s="3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7" ht="27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7" ht="27" customHeight="1">
      <c r="A10" s="3"/>
      <c r="B10" s="5"/>
      <c r="C10" s="3"/>
      <c r="D10" s="3"/>
      <c r="E10" s="3"/>
      <c r="F10" s="3"/>
      <c r="G10" s="3"/>
      <c r="H10" s="4"/>
      <c r="I10" s="3"/>
      <c r="J10" s="3"/>
      <c r="K10" s="3"/>
      <c r="L10" s="3"/>
      <c r="M10" s="3"/>
      <c r="N10" s="3"/>
      <c r="O10" s="3"/>
      <c r="Q10" s="7"/>
    </row>
    <row r="11" spans="1:17" ht="27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Q11" s="8"/>
    </row>
    <row r="12" spans="1:17" ht="27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Q12" s="8"/>
    </row>
    <row r="13" spans="1:17" ht="27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Q13" s="8"/>
    </row>
    <row r="14" spans="1:17" ht="27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Q14" s="8"/>
    </row>
    <row r="15" spans="1:17" ht="27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7" ht="27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</sheetData>
  <mergeCells count="1">
    <mergeCell ref="A7:O7"/>
  </mergeCells>
  <phoneticPr fontId="2" type="noConversion"/>
  <pageMargins left="0.9" right="0.64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FF00"/>
  </sheetPr>
  <dimension ref="A1:S66"/>
  <sheetViews>
    <sheetView view="pageBreakPreview" topLeftCell="A40" zoomScale="85" zoomScaleSheetLayoutView="85" workbookViewId="0">
      <selection activeCell="V60" sqref="V60"/>
    </sheetView>
  </sheetViews>
  <sheetFormatPr defaultRowHeight="16.5"/>
  <cols>
    <col min="1" max="1" width="12.77734375" style="400" customWidth="1"/>
    <col min="2" max="2" width="10.109375" style="400" bestFit="1" customWidth="1"/>
    <col min="3" max="4" width="4.77734375" style="67" customWidth="1"/>
    <col min="5" max="5" width="3.44140625" style="67" customWidth="1"/>
    <col min="6" max="6" width="1.6640625" style="67" customWidth="1"/>
    <col min="7" max="7" width="6.77734375" style="67" customWidth="1"/>
    <col min="8" max="9" width="4.77734375" style="67" customWidth="1"/>
    <col min="10" max="10" width="3.88671875" style="67" customWidth="1"/>
    <col min="11" max="11" width="4.21875" style="67" customWidth="1"/>
    <col min="12" max="12" width="4.33203125" style="67" customWidth="1"/>
    <col min="13" max="13" width="5.88671875" style="67" customWidth="1"/>
    <col min="14" max="15" width="4.77734375" style="67" customWidth="1"/>
    <col min="16" max="16" width="3.88671875" style="67" customWidth="1"/>
    <col min="17" max="17" width="4.77734375" style="67" customWidth="1"/>
    <col min="18" max="18" width="8.88671875" style="67"/>
    <col min="19" max="19" width="37.5546875" style="67" customWidth="1"/>
    <col min="20" max="16384" width="8.88671875" style="67"/>
  </cols>
  <sheetData>
    <row r="1" spans="1:19" ht="21.95" customHeight="1">
      <c r="A1" s="441" t="s">
        <v>404</v>
      </c>
      <c r="B1" s="16" t="s">
        <v>405</v>
      </c>
      <c r="C1" s="467" t="s">
        <v>406</v>
      </c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40"/>
    </row>
    <row r="2" spans="1:19" ht="21.95" customHeight="1">
      <c r="A2" s="441" t="s">
        <v>407</v>
      </c>
      <c r="B2" s="442">
        <v>6</v>
      </c>
      <c r="C2" s="443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5"/>
    </row>
    <row r="3" spans="1:19" ht="21.95" customHeight="1">
      <c r="A3" s="441" t="s">
        <v>408</v>
      </c>
      <c r="B3" s="441">
        <f>B2-5</f>
        <v>1</v>
      </c>
      <c r="C3" s="446"/>
      <c r="D3" s="460" t="s">
        <v>409</v>
      </c>
      <c r="E3" s="460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447"/>
    </row>
    <row r="4" spans="1:19" ht="21.95" customHeight="1">
      <c r="A4" s="448" t="s">
        <v>410</v>
      </c>
      <c r="B4" s="449"/>
      <c r="C4" s="446"/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47"/>
    </row>
    <row r="5" spans="1:19" ht="21.95" customHeight="1">
      <c r="A5" s="450" t="s">
        <v>411</v>
      </c>
      <c r="B5" s="451">
        <v>220000</v>
      </c>
      <c r="C5" s="446"/>
      <c r="D5" s="460" t="s">
        <v>412</v>
      </c>
      <c r="E5" s="460"/>
      <c r="F5" s="460" t="s">
        <v>413</v>
      </c>
      <c r="G5" s="401" t="str">
        <f>CONCATENATE(B2)</f>
        <v>6</v>
      </c>
      <c r="H5" s="460" t="s">
        <v>414</v>
      </c>
      <c r="I5" s="460"/>
      <c r="J5" s="460"/>
      <c r="K5" s="402" t="str">
        <f>CONCATENATE(B1)</f>
        <v>지중</v>
      </c>
      <c r="L5" s="460" t="s">
        <v>415</v>
      </c>
      <c r="M5" s="460"/>
      <c r="N5" s="460"/>
      <c r="O5" s="460"/>
      <c r="P5" s="460"/>
      <c r="Q5" s="460"/>
      <c r="R5" s="460"/>
      <c r="S5" s="447"/>
    </row>
    <row r="6" spans="1:19" ht="9.75" customHeight="1">
      <c r="A6" s="450"/>
      <c r="B6" s="452"/>
      <c r="C6" s="446"/>
      <c r="D6" s="460"/>
      <c r="E6" s="460"/>
      <c r="F6" s="460"/>
      <c r="G6" s="460"/>
      <c r="H6" s="460"/>
      <c r="I6" s="460"/>
      <c r="J6" s="460"/>
      <c r="K6" s="460"/>
      <c r="L6" s="460"/>
      <c r="M6" s="460"/>
      <c r="N6" s="460"/>
      <c r="O6" s="460"/>
      <c r="P6" s="460"/>
      <c r="Q6" s="460"/>
      <c r="R6" s="460"/>
      <c r="S6" s="447"/>
    </row>
    <row r="7" spans="1:19" ht="21.95" customHeight="1">
      <c r="A7" s="453" t="s">
        <v>416</v>
      </c>
      <c r="B7" s="454">
        <v>527000</v>
      </c>
      <c r="C7" s="446"/>
      <c r="D7" s="460"/>
      <c r="E7" s="455" t="s">
        <v>417</v>
      </c>
      <c r="F7" s="460"/>
      <c r="G7" s="460"/>
      <c r="H7" s="596">
        <f>VLOOKUP($B$1,A5:B7,2,FALSE)</f>
        <v>527000</v>
      </c>
      <c r="I7" s="596"/>
      <c r="J7" s="460" t="s">
        <v>418</v>
      </c>
      <c r="K7" s="460"/>
      <c r="L7" s="460"/>
      <c r="M7" s="460"/>
      <c r="N7" s="460"/>
      <c r="O7" s="460"/>
      <c r="P7" s="460"/>
      <c r="Q7" s="460"/>
      <c r="R7" s="460"/>
      <c r="S7" s="447"/>
    </row>
    <row r="8" spans="1:19" ht="9.75" customHeight="1">
      <c r="A8" s="441"/>
      <c r="B8" s="441"/>
      <c r="C8" s="446"/>
      <c r="D8" s="460"/>
      <c r="E8" s="460"/>
      <c r="F8" s="460"/>
      <c r="G8" s="460"/>
      <c r="H8" s="460"/>
      <c r="I8" s="460"/>
      <c r="J8" s="460"/>
      <c r="K8" s="460"/>
      <c r="L8" s="460"/>
      <c r="M8" s="460"/>
      <c r="N8" s="460"/>
      <c r="O8" s="460"/>
      <c r="P8" s="460"/>
      <c r="Q8" s="460"/>
      <c r="R8" s="460"/>
      <c r="S8" s="447"/>
    </row>
    <row r="9" spans="1:19" ht="21.95" customHeight="1">
      <c r="A9" s="448" t="s">
        <v>419</v>
      </c>
      <c r="B9" s="449"/>
      <c r="C9" s="446"/>
      <c r="D9" s="460"/>
      <c r="E9" s="455" t="s">
        <v>420</v>
      </c>
      <c r="F9" s="460"/>
      <c r="G9" s="460"/>
      <c r="H9" s="596">
        <f>VLOOKUP($B$1,A11:B12,2,FALSE)</f>
        <v>123000</v>
      </c>
      <c r="I9" s="596"/>
      <c r="J9" s="460" t="s">
        <v>421</v>
      </c>
      <c r="K9" s="460"/>
      <c r="L9" s="460"/>
      <c r="M9" s="460"/>
      <c r="N9" s="460"/>
      <c r="O9" s="460"/>
      <c r="P9" s="460"/>
      <c r="Q9" s="460"/>
      <c r="R9" s="460"/>
      <c r="S9" s="447"/>
    </row>
    <row r="10" spans="1:19" ht="9.75" customHeight="1">
      <c r="A10" s="450"/>
      <c r="B10" s="452"/>
      <c r="C10" s="446"/>
      <c r="D10" s="460"/>
      <c r="E10" s="460"/>
      <c r="F10" s="460"/>
      <c r="G10" s="460"/>
      <c r="H10" s="460"/>
      <c r="I10" s="460"/>
      <c r="J10" s="460"/>
      <c r="K10" s="460"/>
      <c r="L10" s="460"/>
      <c r="M10" s="460"/>
      <c r="N10" s="460"/>
      <c r="O10" s="460"/>
      <c r="P10" s="460"/>
      <c r="Q10" s="460"/>
      <c r="R10" s="460"/>
      <c r="S10" s="447"/>
    </row>
    <row r="11" spans="1:19" ht="21.95" customHeight="1">
      <c r="A11" s="450" t="s">
        <v>422</v>
      </c>
      <c r="B11" s="451">
        <v>86000</v>
      </c>
      <c r="C11" s="446"/>
      <c r="D11" s="460"/>
      <c r="E11" s="455" t="s">
        <v>423</v>
      </c>
      <c r="F11" s="460"/>
      <c r="G11" s="460"/>
      <c r="H11" s="402" t="str">
        <f>CONCATENATE(H7,J7)&amp;"+"&amp;"{"&amp;CONCATENATE(B3,B13)&amp;"x"&amp;CONCATENATE(H9,J9)&amp;"}"&amp;"="</f>
        <v>527000(원)+{1(KW)x123000(원)}=</v>
      </c>
      <c r="I11" s="460"/>
      <c r="J11" s="460"/>
      <c r="K11" s="460"/>
      <c r="L11" s="460"/>
      <c r="M11" s="460"/>
      <c r="N11" s="596">
        <f>H7+(H9*B3)</f>
        <v>650000</v>
      </c>
      <c r="O11" s="596"/>
      <c r="P11" s="452" t="s">
        <v>421</v>
      </c>
      <c r="Q11" s="460"/>
      <c r="R11" s="460"/>
      <c r="S11" s="447"/>
    </row>
    <row r="12" spans="1:19" ht="21.95" customHeight="1">
      <c r="A12" s="453" t="s">
        <v>405</v>
      </c>
      <c r="B12" s="454">
        <v>123000</v>
      </c>
      <c r="C12" s="446"/>
      <c r="D12" s="460"/>
      <c r="E12" s="455" t="s">
        <v>424</v>
      </c>
      <c r="F12" s="460"/>
      <c r="G12" s="460"/>
      <c r="H12" s="460"/>
      <c r="I12" s="460"/>
      <c r="J12" s="596">
        <f>N11*10%</f>
        <v>65000</v>
      </c>
      <c r="K12" s="596"/>
      <c r="L12" s="460" t="s">
        <v>421</v>
      </c>
      <c r="M12" s="460"/>
      <c r="N12" s="460"/>
      <c r="O12" s="460"/>
      <c r="P12" s="460"/>
      <c r="Q12" s="460"/>
      <c r="R12" s="460"/>
      <c r="S12" s="447"/>
    </row>
    <row r="13" spans="1:19" ht="21.95" customHeight="1">
      <c r="A13" s="441"/>
      <c r="B13" s="441" t="s">
        <v>425</v>
      </c>
      <c r="C13" s="446"/>
      <c r="D13" s="460"/>
      <c r="E13" s="460"/>
      <c r="F13" s="460"/>
      <c r="G13" s="460"/>
      <c r="H13" s="460"/>
      <c r="I13" s="460"/>
      <c r="J13" s="460"/>
      <c r="K13" s="460"/>
      <c r="L13" s="460"/>
      <c r="M13" s="460"/>
      <c r="N13" s="460"/>
      <c r="O13" s="460"/>
      <c r="P13" s="460"/>
      <c r="Q13" s="460"/>
      <c r="R13" s="460"/>
      <c r="S13" s="447"/>
    </row>
    <row r="14" spans="1:19" ht="9.75" customHeight="1">
      <c r="A14" s="441"/>
      <c r="B14" s="441"/>
      <c r="C14" s="446"/>
      <c r="D14" s="460"/>
      <c r="E14" s="460"/>
      <c r="F14" s="460"/>
      <c r="G14" s="460"/>
      <c r="H14" s="460"/>
      <c r="I14" s="460"/>
      <c r="J14" s="460"/>
      <c r="K14" s="460"/>
      <c r="L14" s="460"/>
      <c r="M14" s="460"/>
      <c r="N14" s="460"/>
      <c r="O14" s="460"/>
      <c r="P14" s="460"/>
      <c r="Q14" s="460"/>
      <c r="R14" s="460"/>
      <c r="S14" s="447"/>
    </row>
    <row r="15" spans="1:19" ht="21.95" customHeight="1">
      <c r="A15" s="597" t="s">
        <v>426</v>
      </c>
      <c r="B15" s="598"/>
      <c r="C15" s="446"/>
      <c r="D15" s="460"/>
      <c r="E15" s="460"/>
      <c r="F15" s="460"/>
      <c r="G15" s="401"/>
      <c r="H15" s="460"/>
      <c r="I15" s="460"/>
      <c r="J15" s="460"/>
      <c r="K15" s="402"/>
      <c r="L15" s="460"/>
      <c r="M15" s="460"/>
      <c r="N15" s="460"/>
      <c r="O15" s="460"/>
      <c r="P15" s="460"/>
      <c r="Q15" s="460"/>
      <c r="R15" s="460"/>
      <c r="S15" s="447"/>
    </row>
    <row r="16" spans="1:19" ht="21.95" customHeight="1">
      <c r="A16" s="597" t="s">
        <v>427</v>
      </c>
      <c r="B16" s="598"/>
      <c r="C16" s="446"/>
      <c r="D16" s="460"/>
      <c r="E16" s="455"/>
      <c r="F16" s="460"/>
      <c r="G16" s="460"/>
      <c r="H16" s="596"/>
      <c r="I16" s="596"/>
      <c r="J16" s="460"/>
      <c r="K16" s="460"/>
      <c r="L16" s="460"/>
      <c r="M16" s="460"/>
      <c r="N16" s="460"/>
      <c r="O16" s="460"/>
      <c r="P16" s="460"/>
      <c r="Q16" s="460"/>
      <c r="R16" s="460"/>
      <c r="S16" s="447"/>
    </row>
    <row r="17" spans="1:19" ht="21.95" customHeight="1">
      <c r="A17" s="597" t="s">
        <v>428</v>
      </c>
      <c r="B17" s="598"/>
      <c r="C17" s="446"/>
      <c r="D17" s="460"/>
      <c r="E17" s="455"/>
      <c r="F17" s="460"/>
      <c r="G17" s="460"/>
      <c r="H17" s="599"/>
      <c r="I17" s="599"/>
      <c r="J17" s="460"/>
      <c r="K17" s="455"/>
      <c r="L17" s="460"/>
      <c r="M17" s="460"/>
      <c r="N17" s="460"/>
      <c r="O17" s="460"/>
      <c r="P17" s="460"/>
      <c r="Q17" s="460"/>
      <c r="R17" s="460"/>
      <c r="S17" s="447"/>
    </row>
    <row r="18" spans="1:19" ht="21.95" customHeight="1">
      <c r="A18" s="597" t="s">
        <v>429</v>
      </c>
      <c r="B18" s="598"/>
      <c r="C18" s="446"/>
      <c r="D18" s="460"/>
      <c r="E18" s="455"/>
      <c r="F18" s="460"/>
      <c r="G18" s="460"/>
      <c r="H18" s="596"/>
      <c r="I18" s="596"/>
      <c r="J18" s="460"/>
      <c r="K18" s="460"/>
      <c r="L18" s="460"/>
      <c r="M18" s="460"/>
      <c r="N18" s="460"/>
      <c r="O18" s="460"/>
      <c r="P18" s="460"/>
      <c r="Q18" s="460"/>
      <c r="R18" s="460"/>
      <c r="S18" s="447"/>
    </row>
    <row r="19" spans="1:19" ht="21.95" customHeight="1">
      <c r="A19" s="597" t="s">
        <v>165</v>
      </c>
      <c r="B19" s="598"/>
      <c r="C19" s="446"/>
      <c r="D19" s="460"/>
      <c r="E19" s="455"/>
      <c r="F19" s="460"/>
      <c r="G19" s="460"/>
      <c r="H19" s="460"/>
      <c r="I19" s="460"/>
      <c r="J19" s="596"/>
      <c r="K19" s="596"/>
      <c r="L19" s="460"/>
      <c r="M19" s="460"/>
      <c r="N19" s="460"/>
      <c r="O19" s="460"/>
      <c r="P19" s="460"/>
      <c r="Q19" s="460"/>
      <c r="R19" s="460"/>
      <c r="S19" s="447"/>
    </row>
    <row r="20" spans="1:19" ht="21.95" customHeight="1">
      <c r="A20" s="441"/>
      <c r="B20" s="441"/>
      <c r="C20" s="446"/>
      <c r="D20" s="460" t="s">
        <v>430</v>
      </c>
      <c r="E20" s="460"/>
      <c r="F20" s="460"/>
      <c r="G20" s="600">
        <f>ROUNDDOWN(N11+J12+H18+J19,-4)</f>
        <v>710000</v>
      </c>
      <c r="H20" s="601"/>
      <c r="I20" s="460" t="s">
        <v>421</v>
      </c>
      <c r="J20" s="460"/>
      <c r="K20" s="455" t="s">
        <v>431</v>
      </c>
      <c r="L20" s="460"/>
      <c r="M20" s="460"/>
      <c r="N20" s="460"/>
      <c r="O20" s="460"/>
      <c r="P20" s="460"/>
      <c r="Q20" s="460"/>
      <c r="R20" s="460"/>
      <c r="S20" s="447"/>
    </row>
    <row r="21" spans="1:19" ht="21.95" customHeight="1">
      <c r="A21" s="441"/>
      <c r="B21" s="441"/>
      <c r="C21" s="446"/>
      <c r="D21" s="460"/>
      <c r="E21" s="460"/>
      <c r="F21" s="460"/>
      <c r="G21" s="460"/>
      <c r="H21" s="460"/>
      <c r="I21" s="460"/>
      <c r="J21" s="460"/>
      <c r="K21" s="460"/>
      <c r="L21" s="460"/>
      <c r="M21" s="460"/>
      <c r="N21" s="460"/>
      <c r="O21" s="460"/>
      <c r="P21" s="460"/>
      <c r="Q21" s="460"/>
      <c r="R21" s="460"/>
      <c r="S21" s="447"/>
    </row>
    <row r="22" spans="1:19" ht="21.95" customHeight="1">
      <c r="A22" s="441"/>
      <c r="B22" s="441"/>
      <c r="C22" s="456"/>
      <c r="D22" s="457"/>
      <c r="E22" s="457"/>
      <c r="F22" s="457"/>
      <c r="G22" s="457"/>
      <c r="H22" s="457"/>
      <c r="I22" s="457"/>
      <c r="J22" s="457"/>
      <c r="K22" s="457"/>
      <c r="L22" s="457"/>
      <c r="M22" s="457"/>
      <c r="N22" s="457"/>
      <c r="O22" s="457"/>
      <c r="P22" s="457"/>
      <c r="Q22" s="457"/>
      <c r="R22" s="457"/>
      <c r="S22" s="458"/>
    </row>
    <row r="23" spans="1:19" ht="21.95" customHeight="1">
      <c r="A23" s="441" t="s">
        <v>432</v>
      </c>
      <c r="B23" s="16" t="s">
        <v>405</v>
      </c>
      <c r="C23" s="467" t="s">
        <v>433</v>
      </c>
      <c r="D23" s="439"/>
      <c r="E23" s="439"/>
      <c r="F23" s="439"/>
      <c r="G23" s="439"/>
      <c r="H23" s="439"/>
      <c r="I23" s="439"/>
      <c r="J23" s="439"/>
      <c r="K23" s="439"/>
      <c r="L23" s="439"/>
      <c r="M23" s="439"/>
      <c r="N23" s="439"/>
      <c r="O23" s="439"/>
      <c r="P23" s="439"/>
      <c r="Q23" s="439"/>
      <c r="R23" s="439"/>
      <c r="S23" s="440"/>
    </row>
    <row r="24" spans="1:19" ht="21.95" customHeight="1">
      <c r="A24" s="441" t="s">
        <v>407</v>
      </c>
      <c r="B24" s="442">
        <v>5</v>
      </c>
      <c r="C24" s="443"/>
      <c r="D24" s="444"/>
      <c r="E24" s="444"/>
      <c r="F24" s="444"/>
      <c r="G24" s="444"/>
      <c r="H24" s="444"/>
      <c r="I24" s="444"/>
      <c r="J24" s="444"/>
      <c r="K24" s="444"/>
      <c r="L24" s="444"/>
      <c r="M24" s="444"/>
      <c r="N24" s="444"/>
      <c r="O24" s="444"/>
      <c r="P24" s="444"/>
      <c r="Q24" s="444"/>
      <c r="R24" s="444"/>
      <c r="S24" s="445"/>
    </row>
    <row r="25" spans="1:19" ht="21.95" customHeight="1">
      <c r="A25" s="441" t="s">
        <v>408</v>
      </c>
      <c r="B25" s="441">
        <f>B24-5</f>
        <v>0</v>
      </c>
      <c r="C25" s="446"/>
      <c r="D25" s="460" t="s">
        <v>409</v>
      </c>
      <c r="E25" s="460"/>
      <c r="F25" s="460"/>
      <c r="G25" s="460"/>
      <c r="H25" s="460"/>
      <c r="I25" s="460"/>
      <c r="J25" s="460"/>
      <c r="K25" s="460"/>
      <c r="L25" s="460"/>
      <c r="M25" s="460"/>
      <c r="N25" s="460"/>
      <c r="O25" s="460"/>
      <c r="P25" s="460"/>
      <c r="Q25" s="460"/>
      <c r="R25" s="460"/>
      <c r="S25" s="447"/>
    </row>
    <row r="26" spans="1:19" ht="21.95" customHeight="1">
      <c r="A26" s="448" t="s">
        <v>434</v>
      </c>
      <c r="B26" s="449"/>
      <c r="C26" s="446"/>
      <c r="D26" s="460"/>
      <c r="E26" s="460"/>
      <c r="F26" s="460"/>
      <c r="G26" s="460"/>
      <c r="H26" s="460"/>
      <c r="I26" s="460"/>
      <c r="J26" s="460"/>
      <c r="K26" s="460"/>
      <c r="L26" s="460"/>
      <c r="M26" s="460"/>
      <c r="N26" s="460"/>
      <c r="O26" s="460"/>
      <c r="P26" s="460"/>
      <c r="Q26" s="460"/>
      <c r="R26" s="460"/>
      <c r="S26" s="447"/>
    </row>
    <row r="27" spans="1:19" ht="21.95" customHeight="1">
      <c r="A27" s="450" t="s">
        <v>422</v>
      </c>
      <c r="B27" s="451">
        <v>220000</v>
      </c>
      <c r="C27" s="446"/>
      <c r="D27" s="460" t="s">
        <v>435</v>
      </c>
      <c r="E27" s="460"/>
      <c r="F27" s="460" t="s">
        <v>436</v>
      </c>
      <c r="G27" s="401" t="str">
        <f>CONCATENATE(B24)</f>
        <v>5</v>
      </c>
      <c r="H27" s="460" t="s">
        <v>437</v>
      </c>
      <c r="I27" s="460"/>
      <c r="J27" s="460"/>
      <c r="K27" s="402" t="str">
        <f>CONCATENATE(B23)</f>
        <v>지중</v>
      </c>
      <c r="L27" s="460" t="s">
        <v>438</v>
      </c>
      <c r="M27" s="460"/>
      <c r="N27" s="460"/>
      <c r="O27" s="460"/>
      <c r="P27" s="460"/>
      <c r="Q27" s="460"/>
      <c r="R27" s="460"/>
      <c r="S27" s="447"/>
    </row>
    <row r="28" spans="1:19" ht="9.75" customHeight="1">
      <c r="A28" s="450"/>
      <c r="B28" s="452"/>
      <c r="C28" s="446"/>
      <c r="D28" s="460"/>
      <c r="E28" s="460"/>
      <c r="F28" s="460"/>
      <c r="G28" s="460"/>
      <c r="H28" s="460"/>
      <c r="I28" s="460"/>
      <c r="J28" s="460"/>
      <c r="K28" s="460"/>
      <c r="L28" s="460"/>
      <c r="M28" s="460"/>
      <c r="N28" s="460"/>
      <c r="O28" s="460"/>
      <c r="P28" s="460"/>
      <c r="Q28" s="460"/>
      <c r="R28" s="460"/>
      <c r="S28" s="447"/>
    </row>
    <row r="29" spans="1:19" ht="21.95" customHeight="1">
      <c r="A29" s="453" t="s">
        <v>405</v>
      </c>
      <c r="B29" s="454">
        <v>527000</v>
      </c>
      <c r="C29" s="446"/>
      <c r="D29" s="460"/>
      <c r="E29" s="455" t="s">
        <v>439</v>
      </c>
      <c r="F29" s="460"/>
      <c r="G29" s="460"/>
      <c r="H29" s="596">
        <f>VLOOKUP($B$1,A27:B29,2,FALSE)</f>
        <v>527000</v>
      </c>
      <c r="I29" s="596"/>
      <c r="J29" s="460" t="s">
        <v>421</v>
      </c>
      <c r="K29" s="460"/>
      <c r="L29" s="460"/>
      <c r="M29" s="460"/>
      <c r="N29" s="460"/>
      <c r="O29" s="460"/>
      <c r="P29" s="460"/>
      <c r="Q29" s="460"/>
      <c r="R29" s="460"/>
      <c r="S29" s="447"/>
    </row>
    <row r="30" spans="1:19" ht="9.75" customHeight="1">
      <c r="A30" s="441"/>
      <c r="B30" s="441"/>
      <c r="C30" s="446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47"/>
    </row>
    <row r="31" spans="1:19" ht="21.95" customHeight="1">
      <c r="A31" s="448" t="s">
        <v>440</v>
      </c>
      <c r="B31" s="449"/>
      <c r="C31" s="446"/>
      <c r="D31" s="460"/>
      <c r="E31" s="455" t="s">
        <v>441</v>
      </c>
      <c r="F31" s="460"/>
      <c r="G31" s="460"/>
      <c r="H31" s="596">
        <f>VLOOKUP($B$1,A33:B34,2,FALSE)</f>
        <v>123000</v>
      </c>
      <c r="I31" s="596"/>
      <c r="J31" s="460" t="s">
        <v>421</v>
      </c>
      <c r="K31" s="460"/>
      <c r="L31" s="460"/>
      <c r="M31" s="460"/>
      <c r="N31" s="460"/>
      <c r="O31" s="460"/>
      <c r="P31" s="460"/>
      <c r="Q31" s="460"/>
      <c r="R31" s="460"/>
      <c r="S31" s="447"/>
    </row>
    <row r="32" spans="1:19" ht="9.75" customHeight="1">
      <c r="A32" s="450"/>
      <c r="B32" s="452"/>
      <c r="C32" s="446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47"/>
    </row>
    <row r="33" spans="1:19" ht="21.95" customHeight="1">
      <c r="A33" s="450" t="s">
        <v>422</v>
      </c>
      <c r="B33" s="451">
        <v>86000</v>
      </c>
      <c r="C33" s="446"/>
      <c r="D33" s="460"/>
      <c r="E33" s="455" t="s">
        <v>423</v>
      </c>
      <c r="F33" s="460"/>
      <c r="G33" s="460"/>
      <c r="H33" s="402" t="str">
        <f>CONCATENATE(H29,J29)&amp;"+"&amp;"{"&amp;CONCATENATE(B25,B35)&amp;"x"&amp;CONCATENATE(H31,J31)&amp;"}"&amp;"="</f>
        <v>527000(원)+{0(KW)x123000(원)}=</v>
      </c>
      <c r="I33" s="460"/>
      <c r="J33" s="460"/>
      <c r="K33" s="460"/>
      <c r="L33" s="460"/>
      <c r="M33" s="460"/>
      <c r="N33" s="596">
        <f>H29+(H31*B25)</f>
        <v>527000</v>
      </c>
      <c r="O33" s="596"/>
      <c r="P33" s="452" t="s">
        <v>421</v>
      </c>
      <c r="Q33" s="460"/>
      <c r="R33" s="460"/>
      <c r="S33" s="447"/>
    </row>
    <row r="34" spans="1:19" ht="21.95" customHeight="1">
      <c r="A34" s="453" t="s">
        <v>405</v>
      </c>
      <c r="B34" s="454">
        <v>123000</v>
      </c>
      <c r="C34" s="446"/>
      <c r="D34" s="460"/>
      <c r="E34" s="455" t="s">
        <v>424</v>
      </c>
      <c r="F34" s="460"/>
      <c r="G34" s="460"/>
      <c r="H34" s="460"/>
      <c r="I34" s="460"/>
      <c r="J34" s="596">
        <f>N33*10%</f>
        <v>52700</v>
      </c>
      <c r="K34" s="596"/>
      <c r="L34" s="460" t="s">
        <v>421</v>
      </c>
      <c r="M34" s="460"/>
      <c r="N34" s="460"/>
      <c r="O34" s="460"/>
      <c r="P34" s="460"/>
      <c r="Q34" s="460"/>
      <c r="R34" s="460"/>
      <c r="S34" s="447"/>
    </row>
    <row r="35" spans="1:19" ht="21.95" customHeight="1">
      <c r="A35" s="441"/>
      <c r="B35" s="441" t="s">
        <v>425</v>
      </c>
      <c r="C35" s="446"/>
      <c r="D35" s="460"/>
      <c r="E35" s="460"/>
      <c r="F35" s="460"/>
      <c r="G35" s="460"/>
      <c r="H35" s="460"/>
      <c r="I35" s="460"/>
      <c r="J35" s="460"/>
      <c r="K35" s="460"/>
      <c r="L35" s="460"/>
      <c r="M35" s="460"/>
      <c r="N35" s="460"/>
      <c r="O35" s="460"/>
      <c r="P35" s="460"/>
      <c r="Q35" s="460"/>
      <c r="R35" s="460"/>
      <c r="S35" s="447"/>
    </row>
    <row r="36" spans="1:19" ht="9.75" customHeight="1">
      <c r="A36" s="441"/>
      <c r="B36" s="441"/>
      <c r="C36" s="446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60"/>
      <c r="S36" s="447"/>
    </row>
    <row r="37" spans="1:19" ht="21.95" customHeight="1">
      <c r="A37" s="597" t="s">
        <v>426</v>
      </c>
      <c r="B37" s="598"/>
      <c r="C37" s="446"/>
      <c r="D37" s="460"/>
      <c r="E37" s="460"/>
      <c r="F37" s="460"/>
      <c r="G37" s="401"/>
      <c r="H37" s="460"/>
      <c r="I37" s="460"/>
      <c r="J37" s="460"/>
      <c r="K37" s="402"/>
      <c r="L37" s="460"/>
      <c r="M37" s="460"/>
      <c r="N37" s="460"/>
      <c r="O37" s="460"/>
      <c r="P37" s="460"/>
      <c r="Q37" s="460"/>
      <c r="R37" s="460"/>
      <c r="S37" s="447"/>
    </row>
    <row r="38" spans="1:19" ht="21.95" customHeight="1">
      <c r="A38" s="597" t="s">
        <v>427</v>
      </c>
      <c r="B38" s="598"/>
      <c r="C38" s="446"/>
      <c r="D38" s="460"/>
      <c r="E38" s="455"/>
      <c r="F38" s="460"/>
      <c r="G38" s="460"/>
      <c r="H38" s="596"/>
      <c r="I38" s="596"/>
      <c r="J38" s="460"/>
      <c r="K38" s="460"/>
      <c r="L38" s="460"/>
      <c r="M38" s="460"/>
      <c r="N38" s="460"/>
      <c r="O38" s="460"/>
      <c r="P38" s="460"/>
      <c r="Q38" s="460"/>
      <c r="R38" s="460"/>
      <c r="S38" s="447"/>
    </row>
    <row r="39" spans="1:19" ht="21.95" customHeight="1">
      <c r="A39" s="597" t="s">
        <v>442</v>
      </c>
      <c r="B39" s="598"/>
      <c r="C39" s="446"/>
      <c r="D39" s="460"/>
      <c r="E39" s="455"/>
      <c r="F39" s="460"/>
      <c r="G39" s="460"/>
      <c r="H39" s="599"/>
      <c r="I39" s="599"/>
      <c r="J39" s="460"/>
      <c r="K39" s="455"/>
      <c r="L39" s="460"/>
      <c r="M39" s="460"/>
      <c r="N39" s="460"/>
      <c r="O39" s="460"/>
      <c r="P39" s="460"/>
      <c r="Q39" s="460"/>
      <c r="R39" s="460"/>
      <c r="S39" s="447"/>
    </row>
    <row r="40" spans="1:19" ht="21.95" customHeight="1">
      <c r="A40" s="597" t="s">
        <v>429</v>
      </c>
      <c r="B40" s="598"/>
      <c r="C40" s="446"/>
      <c r="D40" s="460"/>
      <c r="E40" s="455"/>
      <c r="F40" s="460"/>
      <c r="G40" s="460"/>
      <c r="H40" s="596"/>
      <c r="I40" s="596"/>
      <c r="J40" s="460"/>
      <c r="K40" s="460"/>
      <c r="L40" s="460"/>
      <c r="M40" s="460"/>
      <c r="N40" s="460"/>
      <c r="O40" s="460"/>
      <c r="P40" s="460"/>
      <c r="Q40" s="460"/>
      <c r="R40" s="460"/>
      <c r="S40" s="447"/>
    </row>
    <row r="41" spans="1:19" ht="21.95" customHeight="1">
      <c r="A41" s="597" t="s">
        <v>165</v>
      </c>
      <c r="B41" s="598"/>
      <c r="C41" s="446"/>
      <c r="D41" s="460"/>
      <c r="E41" s="455"/>
      <c r="F41" s="460"/>
      <c r="G41" s="460"/>
      <c r="H41" s="460"/>
      <c r="I41" s="460"/>
      <c r="J41" s="596"/>
      <c r="K41" s="596"/>
      <c r="L41" s="460"/>
      <c r="M41" s="460"/>
      <c r="N41" s="460"/>
      <c r="O41" s="460"/>
      <c r="P41" s="460"/>
      <c r="Q41" s="460"/>
      <c r="R41" s="460"/>
      <c r="S41" s="447"/>
    </row>
    <row r="42" spans="1:19" ht="21.95" customHeight="1">
      <c r="A42" s="441"/>
      <c r="B42" s="441"/>
      <c r="C42" s="446"/>
      <c r="D42" s="460" t="s">
        <v>430</v>
      </c>
      <c r="E42" s="460"/>
      <c r="F42" s="460"/>
      <c r="G42" s="600">
        <f>ROUNDDOWN(N33+J34+H40+J41,-4)</f>
        <v>570000</v>
      </c>
      <c r="H42" s="601"/>
      <c r="I42" s="460" t="s">
        <v>421</v>
      </c>
      <c r="J42" s="460"/>
      <c r="K42" s="455" t="s">
        <v>431</v>
      </c>
      <c r="L42" s="460"/>
      <c r="M42" s="460"/>
      <c r="N42" s="460"/>
      <c r="O42" s="460"/>
      <c r="P42" s="460"/>
      <c r="Q42" s="460"/>
      <c r="R42" s="460"/>
      <c r="S42" s="447"/>
    </row>
    <row r="43" spans="1:19" ht="21.95" customHeight="1">
      <c r="A43" s="441"/>
      <c r="B43" s="441"/>
      <c r="C43" s="446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0"/>
      <c r="S43" s="447"/>
    </row>
    <row r="44" spans="1:19" ht="21.95" customHeight="1">
      <c r="A44" s="441"/>
      <c r="B44" s="441"/>
      <c r="C44" s="456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8"/>
    </row>
    <row r="45" spans="1:19" ht="21.95" customHeight="1">
      <c r="A45" s="441" t="s">
        <v>432</v>
      </c>
      <c r="B45" s="459" t="s">
        <v>405</v>
      </c>
      <c r="C45" s="467" t="s">
        <v>403</v>
      </c>
      <c r="D45" s="439"/>
      <c r="E45" s="439"/>
      <c r="F45" s="439"/>
      <c r="G45" s="439"/>
      <c r="H45" s="439"/>
      <c r="I45" s="439"/>
      <c r="J45" s="439"/>
      <c r="K45" s="439"/>
      <c r="L45" s="439"/>
      <c r="M45" s="439"/>
      <c r="N45" s="439"/>
      <c r="O45" s="439"/>
      <c r="P45" s="439"/>
      <c r="Q45" s="439"/>
      <c r="R45" s="439"/>
      <c r="S45" s="440"/>
    </row>
    <row r="46" spans="1:19" ht="21.95" customHeight="1">
      <c r="A46" s="441" t="s">
        <v>407</v>
      </c>
      <c r="B46" s="442">
        <v>5</v>
      </c>
      <c r="C46" s="443"/>
      <c r="D46" s="444"/>
      <c r="E46" s="444"/>
      <c r="F46" s="444"/>
      <c r="G46" s="444"/>
      <c r="H46" s="444"/>
      <c r="I46" s="444"/>
      <c r="J46" s="444"/>
      <c r="K46" s="444"/>
      <c r="L46" s="444"/>
      <c r="M46" s="444"/>
      <c r="N46" s="444"/>
      <c r="O46" s="444"/>
      <c r="P46" s="444"/>
      <c r="Q46" s="444"/>
      <c r="R46" s="444"/>
      <c r="S46" s="445"/>
    </row>
    <row r="47" spans="1:19" ht="21.95" customHeight="1">
      <c r="A47" s="441" t="s">
        <v>408</v>
      </c>
      <c r="B47" s="441">
        <f>B46-5</f>
        <v>0</v>
      </c>
      <c r="C47" s="446"/>
      <c r="D47" s="460" t="s">
        <v>409</v>
      </c>
      <c r="E47" s="460"/>
      <c r="F47" s="460"/>
      <c r="G47" s="460"/>
      <c r="H47" s="460"/>
      <c r="I47" s="460"/>
      <c r="J47" s="460"/>
      <c r="K47" s="460"/>
      <c r="L47" s="460"/>
      <c r="M47" s="460"/>
      <c r="N47" s="460"/>
      <c r="O47" s="460"/>
      <c r="P47" s="460"/>
      <c r="Q47" s="460"/>
      <c r="R47" s="460"/>
      <c r="S47" s="447"/>
    </row>
    <row r="48" spans="1:19" ht="21.95" customHeight="1">
      <c r="A48" s="448" t="s">
        <v>434</v>
      </c>
      <c r="B48" s="449"/>
      <c r="C48" s="446"/>
      <c r="D48" s="460"/>
      <c r="E48" s="460"/>
      <c r="F48" s="460"/>
      <c r="G48" s="460"/>
      <c r="H48" s="460"/>
      <c r="I48" s="460"/>
      <c r="J48" s="460"/>
      <c r="K48" s="460"/>
      <c r="L48" s="460"/>
      <c r="M48" s="460"/>
      <c r="N48" s="460"/>
      <c r="O48" s="460"/>
      <c r="P48" s="460"/>
      <c r="Q48" s="460"/>
      <c r="R48" s="460"/>
      <c r="S48" s="447"/>
    </row>
    <row r="49" spans="1:19" ht="21.95" customHeight="1">
      <c r="A49" s="450" t="s">
        <v>422</v>
      </c>
      <c r="B49" s="451">
        <v>220000</v>
      </c>
      <c r="C49" s="446"/>
      <c r="D49" s="460" t="s">
        <v>435</v>
      </c>
      <c r="E49" s="460"/>
      <c r="F49" s="460" t="s">
        <v>436</v>
      </c>
      <c r="G49" s="401" t="str">
        <f>CONCATENATE(B46)</f>
        <v>5</v>
      </c>
      <c r="H49" s="460" t="s">
        <v>437</v>
      </c>
      <c r="I49" s="460"/>
      <c r="J49" s="460"/>
      <c r="K49" s="402" t="str">
        <f>CONCATENATE(B45)</f>
        <v>지중</v>
      </c>
      <c r="L49" s="460" t="s">
        <v>438</v>
      </c>
      <c r="M49" s="460"/>
      <c r="N49" s="460"/>
      <c r="O49" s="460"/>
      <c r="P49" s="460"/>
      <c r="Q49" s="460"/>
      <c r="R49" s="460"/>
      <c r="S49" s="447"/>
    </row>
    <row r="50" spans="1:19" ht="9.75" customHeight="1">
      <c r="A50" s="450"/>
      <c r="B50" s="452"/>
      <c r="C50" s="446"/>
      <c r="D50" s="460"/>
      <c r="E50" s="460"/>
      <c r="F50" s="460"/>
      <c r="G50" s="460"/>
      <c r="H50" s="460"/>
      <c r="I50" s="460"/>
      <c r="J50" s="460"/>
      <c r="K50" s="460"/>
      <c r="L50" s="460"/>
      <c r="M50" s="460"/>
      <c r="N50" s="460"/>
      <c r="O50" s="460"/>
      <c r="P50" s="460"/>
      <c r="Q50" s="460"/>
      <c r="R50" s="460"/>
      <c r="S50" s="447"/>
    </row>
    <row r="51" spans="1:19" ht="21.95" customHeight="1">
      <c r="A51" s="453" t="s">
        <v>405</v>
      </c>
      <c r="B51" s="454">
        <v>527000</v>
      </c>
      <c r="C51" s="446"/>
      <c r="D51" s="460"/>
      <c r="E51" s="455" t="s">
        <v>439</v>
      </c>
      <c r="F51" s="460"/>
      <c r="G51" s="460"/>
      <c r="H51" s="596">
        <f>VLOOKUP($B$1,A49:B51,2,FALSE)</f>
        <v>527000</v>
      </c>
      <c r="I51" s="596"/>
      <c r="J51" s="460" t="s">
        <v>421</v>
      </c>
      <c r="K51" s="460"/>
      <c r="L51" s="460"/>
      <c r="M51" s="460"/>
      <c r="N51" s="460"/>
      <c r="O51" s="460"/>
      <c r="P51" s="460"/>
      <c r="Q51" s="460"/>
      <c r="R51" s="460"/>
      <c r="S51" s="447"/>
    </row>
    <row r="52" spans="1:19" ht="9.75" customHeight="1">
      <c r="A52" s="441"/>
      <c r="B52" s="441"/>
      <c r="C52" s="446"/>
      <c r="D52" s="460"/>
      <c r="E52" s="460"/>
      <c r="F52" s="460"/>
      <c r="G52" s="460"/>
      <c r="H52" s="460"/>
      <c r="I52" s="460"/>
      <c r="J52" s="460"/>
      <c r="K52" s="460"/>
      <c r="L52" s="460"/>
      <c r="M52" s="460"/>
      <c r="N52" s="460"/>
      <c r="O52" s="460"/>
      <c r="P52" s="460"/>
      <c r="Q52" s="460"/>
      <c r="R52" s="460"/>
      <c r="S52" s="447"/>
    </row>
    <row r="53" spans="1:19" ht="21.95" customHeight="1">
      <c r="A53" s="448" t="s">
        <v>440</v>
      </c>
      <c r="B53" s="449"/>
      <c r="C53" s="446"/>
      <c r="D53" s="460"/>
      <c r="E53" s="455" t="s">
        <v>441</v>
      </c>
      <c r="F53" s="460"/>
      <c r="G53" s="460"/>
      <c r="H53" s="596">
        <f>VLOOKUP($B$1,A55:B56,2,FALSE)</f>
        <v>123000</v>
      </c>
      <c r="I53" s="596"/>
      <c r="J53" s="460" t="s">
        <v>421</v>
      </c>
      <c r="K53" s="460"/>
      <c r="L53" s="460"/>
      <c r="M53" s="460"/>
      <c r="N53" s="460"/>
      <c r="O53" s="460"/>
      <c r="P53" s="460"/>
      <c r="Q53" s="460"/>
      <c r="R53" s="460"/>
      <c r="S53" s="447"/>
    </row>
    <row r="54" spans="1:19" ht="9.75" customHeight="1">
      <c r="A54" s="450"/>
      <c r="B54" s="452"/>
      <c r="C54" s="446"/>
      <c r="D54" s="460"/>
      <c r="E54" s="460"/>
      <c r="F54" s="460"/>
      <c r="G54" s="460"/>
      <c r="H54" s="460"/>
      <c r="I54" s="460"/>
      <c r="J54" s="460"/>
      <c r="K54" s="460"/>
      <c r="L54" s="460"/>
      <c r="M54" s="460"/>
      <c r="N54" s="460"/>
      <c r="O54" s="460"/>
      <c r="P54" s="460"/>
      <c r="Q54" s="460"/>
      <c r="R54" s="460"/>
      <c r="S54" s="447"/>
    </row>
    <row r="55" spans="1:19" ht="21.95" customHeight="1">
      <c r="A55" s="450" t="s">
        <v>422</v>
      </c>
      <c r="B55" s="451">
        <v>86000</v>
      </c>
      <c r="C55" s="446"/>
      <c r="D55" s="460"/>
      <c r="E55" s="455" t="s">
        <v>423</v>
      </c>
      <c r="F55" s="460"/>
      <c r="G55" s="460"/>
      <c r="H55" s="402" t="str">
        <f>CONCATENATE(H51,J51)&amp;"+"&amp;"{"&amp;CONCATENATE(B47,B57)&amp;"x"&amp;CONCATENATE(H53,J53)&amp;"}"&amp;"="</f>
        <v>527000(원)+{0(KW)x123000(원)}=</v>
      </c>
      <c r="I55" s="460"/>
      <c r="J55" s="460"/>
      <c r="K55" s="460"/>
      <c r="L55" s="460"/>
      <c r="M55" s="460"/>
      <c r="N55" s="596">
        <f>H51+(H53*B47)</f>
        <v>527000</v>
      </c>
      <c r="O55" s="596"/>
      <c r="P55" s="452" t="s">
        <v>421</v>
      </c>
      <c r="Q55" s="460"/>
      <c r="R55" s="460"/>
      <c r="S55" s="447"/>
    </row>
    <row r="56" spans="1:19" ht="21.95" customHeight="1">
      <c r="A56" s="453" t="s">
        <v>405</v>
      </c>
      <c r="B56" s="454">
        <v>123000</v>
      </c>
      <c r="C56" s="446"/>
      <c r="D56" s="460"/>
      <c r="E56" s="455" t="s">
        <v>424</v>
      </c>
      <c r="F56" s="460"/>
      <c r="G56" s="460"/>
      <c r="H56" s="460"/>
      <c r="I56" s="460"/>
      <c r="J56" s="596">
        <f>N55*10%</f>
        <v>52700</v>
      </c>
      <c r="K56" s="596"/>
      <c r="L56" s="460" t="s">
        <v>421</v>
      </c>
      <c r="M56" s="460"/>
      <c r="N56" s="460"/>
      <c r="O56" s="460"/>
      <c r="P56" s="460"/>
      <c r="Q56" s="460"/>
      <c r="R56" s="460"/>
      <c r="S56" s="447"/>
    </row>
    <row r="57" spans="1:19" ht="21.95" customHeight="1">
      <c r="A57" s="441"/>
      <c r="B57" s="441" t="s">
        <v>425</v>
      </c>
      <c r="C57" s="446"/>
      <c r="D57" s="460"/>
      <c r="E57" s="460"/>
      <c r="F57" s="460"/>
      <c r="G57" s="460"/>
      <c r="H57" s="460"/>
      <c r="I57" s="460"/>
      <c r="J57" s="460"/>
      <c r="K57" s="460"/>
      <c r="L57" s="460"/>
      <c r="M57" s="460"/>
      <c r="N57" s="460"/>
      <c r="O57" s="460"/>
      <c r="P57" s="460"/>
      <c r="Q57" s="460"/>
      <c r="R57" s="460"/>
      <c r="S57" s="447"/>
    </row>
    <row r="58" spans="1:19" ht="9.75" customHeight="1">
      <c r="A58" s="441"/>
      <c r="B58" s="441"/>
      <c r="C58" s="446"/>
      <c r="D58" s="460"/>
      <c r="E58" s="460"/>
      <c r="F58" s="460"/>
      <c r="G58" s="460"/>
      <c r="H58" s="460"/>
      <c r="I58" s="460"/>
      <c r="J58" s="460"/>
      <c r="K58" s="460"/>
      <c r="L58" s="460"/>
      <c r="M58" s="460"/>
      <c r="N58" s="460"/>
      <c r="O58" s="460"/>
      <c r="P58" s="460"/>
      <c r="Q58" s="460"/>
      <c r="R58" s="460"/>
      <c r="S58" s="447"/>
    </row>
    <row r="59" spans="1:19" ht="21.95" customHeight="1">
      <c r="A59" s="597" t="s">
        <v>426</v>
      </c>
      <c r="B59" s="598"/>
      <c r="C59" s="446"/>
      <c r="D59" s="460"/>
      <c r="E59" s="460"/>
      <c r="F59" s="460"/>
      <c r="G59" s="401"/>
      <c r="H59" s="460"/>
      <c r="I59" s="460"/>
      <c r="J59" s="460"/>
      <c r="K59" s="402"/>
      <c r="L59" s="460"/>
      <c r="M59" s="460"/>
      <c r="N59" s="460"/>
      <c r="O59" s="460"/>
      <c r="P59" s="460"/>
      <c r="Q59" s="460"/>
      <c r="R59" s="460"/>
      <c r="S59" s="447"/>
    </row>
    <row r="60" spans="1:19" ht="21.95" customHeight="1">
      <c r="A60" s="597" t="s">
        <v>427</v>
      </c>
      <c r="B60" s="598"/>
      <c r="C60" s="446"/>
      <c r="D60" s="460"/>
      <c r="E60" s="455"/>
      <c r="F60" s="460"/>
      <c r="G60" s="460"/>
      <c r="H60" s="596"/>
      <c r="I60" s="596"/>
      <c r="J60" s="460"/>
      <c r="K60" s="460"/>
      <c r="L60" s="460"/>
      <c r="M60" s="460"/>
      <c r="N60" s="460"/>
      <c r="O60" s="460"/>
      <c r="P60" s="460"/>
      <c r="Q60" s="460"/>
      <c r="R60" s="460"/>
      <c r="S60" s="447"/>
    </row>
    <row r="61" spans="1:19" ht="21.95" customHeight="1">
      <c r="A61" s="597" t="s">
        <v>442</v>
      </c>
      <c r="B61" s="598"/>
      <c r="C61" s="446"/>
      <c r="D61" s="460"/>
      <c r="E61" s="455"/>
      <c r="F61" s="460"/>
      <c r="G61" s="460"/>
      <c r="H61" s="599"/>
      <c r="I61" s="599"/>
      <c r="J61" s="460"/>
      <c r="K61" s="455"/>
      <c r="L61" s="460"/>
      <c r="M61" s="460"/>
      <c r="N61" s="460"/>
      <c r="O61" s="460"/>
      <c r="P61" s="460"/>
      <c r="Q61" s="460"/>
      <c r="R61" s="460"/>
      <c r="S61" s="447"/>
    </row>
    <row r="62" spans="1:19" ht="21.95" customHeight="1">
      <c r="A62" s="597" t="s">
        <v>429</v>
      </c>
      <c r="B62" s="598"/>
      <c r="C62" s="446"/>
      <c r="D62" s="460"/>
      <c r="E62" s="455"/>
      <c r="F62" s="460"/>
      <c r="G62" s="460"/>
      <c r="H62" s="596"/>
      <c r="I62" s="596"/>
      <c r="J62" s="460"/>
      <c r="K62" s="460"/>
      <c r="L62" s="460"/>
      <c r="M62" s="460"/>
      <c r="N62" s="460"/>
      <c r="O62" s="460"/>
      <c r="P62" s="460"/>
      <c r="Q62" s="460"/>
      <c r="R62" s="460"/>
      <c r="S62" s="447"/>
    </row>
    <row r="63" spans="1:19" ht="21.95" customHeight="1">
      <c r="A63" s="597" t="s">
        <v>165</v>
      </c>
      <c r="B63" s="598"/>
      <c r="C63" s="446"/>
      <c r="D63" s="460"/>
      <c r="E63" s="455"/>
      <c r="F63" s="460"/>
      <c r="G63" s="460"/>
      <c r="H63" s="460"/>
      <c r="I63" s="460"/>
      <c r="J63" s="596"/>
      <c r="K63" s="596"/>
      <c r="L63" s="460"/>
      <c r="M63" s="460"/>
      <c r="N63" s="460"/>
      <c r="O63" s="460"/>
      <c r="P63" s="460"/>
      <c r="Q63" s="460"/>
      <c r="R63" s="460"/>
      <c r="S63" s="447"/>
    </row>
    <row r="64" spans="1:19" ht="21.95" customHeight="1">
      <c r="A64" s="441"/>
      <c r="B64" s="441"/>
      <c r="C64" s="446"/>
      <c r="D64" s="460" t="s">
        <v>430</v>
      </c>
      <c r="E64" s="460"/>
      <c r="F64" s="460"/>
      <c r="G64" s="600">
        <f>ROUNDDOWN(N55+J56+H62+J63,-4)</f>
        <v>570000</v>
      </c>
      <c r="H64" s="601"/>
      <c r="I64" s="460" t="s">
        <v>421</v>
      </c>
      <c r="J64" s="460"/>
      <c r="K64" s="455" t="s">
        <v>431</v>
      </c>
      <c r="L64" s="460"/>
      <c r="M64" s="460"/>
      <c r="N64" s="460"/>
      <c r="O64" s="460"/>
      <c r="P64" s="460"/>
      <c r="Q64" s="460"/>
      <c r="R64" s="460"/>
      <c r="S64" s="447"/>
    </row>
    <row r="65" spans="1:19" ht="21.95" customHeight="1">
      <c r="A65" s="441"/>
      <c r="B65" s="441"/>
      <c r="C65" s="446"/>
      <c r="D65" s="460"/>
      <c r="E65" s="460"/>
      <c r="F65" s="460"/>
      <c r="G65" s="460"/>
      <c r="H65" s="460"/>
      <c r="I65" s="460"/>
      <c r="J65" s="460"/>
      <c r="K65" s="460"/>
      <c r="L65" s="460"/>
      <c r="M65" s="460"/>
      <c r="N65" s="460"/>
      <c r="O65" s="460"/>
      <c r="P65" s="460"/>
      <c r="Q65" s="460"/>
      <c r="R65" s="460"/>
      <c r="S65" s="447"/>
    </row>
    <row r="66" spans="1:19" ht="21.95" customHeight="1">
      <c r="A66" s="441"/>
      <c r="B66" s="441"/>
      <c r="C66" s="456"/>
      <c r="D66" s="457"/>
      <c r="E66" s="457"/>
      <c r="F66" s="457"/>
      <c r="G66" s="457"/>
      <c r="H66" s="457"/>
      <c r="I66" s="457"/>
      <c r="J66" s="457"/>
      <c r="K66" s="457"/>
      <c r="L66" s="457"/>
      <c r="M66" s="457"/>
      <c r="N66" s="457"/>
      <c r="O66" s="457"/>
      <c r="P66" s="457"/>
      <c r="Q66" s="457"/>
      <c r="R66" s="457"/>
      <c r="S66" s="458"/>
    </row>
  </sheetData>
  <mergeCells count="42">
    <mergeCell ref="G64:H64"/>
    <mergeCell ref="J63:K63"/>
    <mergeCell ref="H51:I51"/>
    <mergeCell ref="H53:I53"/>
    <mergeCell ref="A61:B61"/>
    <mergeCell ref="H61:I61"/>
    <mergeCell ref="A62:B62"/>
    <mergeCell ref="H62:I62"/>
    <mergeCell ref="A63:B63"/>
    <mergeCell ref="N55:O55"/>
    <mergeCell ref="J56:K56"/>
    <mergeCell ref="A59:B59"/>
    <mergeCell ref="A60:B60"/>
    <mergeCell ref="H60:I60"/>
    <mergeCell ref="G42:H42"/>
    <mergeCell ref="A39:B39"/>
    <mergeCell ref="H39:I39"/>
    <mergeCell ref="A40:B40"/>
    <mergeCell ref="H40:I40"/>
    <mergeCell ref="A41:B41"/>
    <mergeCell ref="N11:O11"/>
    <mergeCell ref="J12:K12"/>
    <mergeCell ref="A19:B19"/>
    <mergeCell ref="J19:K19"/>
    <mergeCell ref="J41:K41"/>
    <mergeCell ref="H29:I29"/>
    <mergeCell ref="H31:I31"/>
    <mergeCell ref="N33:O33"/>
    <mergeCell ref="J34:K34"/>
    <mergeCell ref="A37:B37"/>
    <mergeCell ref="G20:H20"/>
    <mergeCell ref="A38:B38"/>
    <mergeCell ref="H38:I38"/>
    <mergeCell ref="H7:I7"/>
    <mergeCell ref="H9:I9"/>
    <mergeCell ref="A16:B16"/>
    <mergeCell ref="A17:B17"/>
    <mergeCell ref="A18:B18"/>
    <mergeCell ref="A15:B15"/>
    <mergeCell ref="H16:I16"/>
    <mergeCell ref="H17:I17"/>
    <mergeCell ref="H18:I18"/>
  </mergeCells>
  <phoneticPr fontId="2" type="noConversion"/>
  <printOptions horizontalCentered="1" verticalCentered="1"/>
  <pageMargins left="0.59055118110236227" right="0.39370078740157483" top="1.1811023622047245" bottom="0.98425196850393704" header="0.39370078740157483" footer="0.51181102362204722"/>
  <pageSetup paperSize="9" orientation="landscape" r:id="rId1"/>
  <headerFooter alignWithMargins="0">
    <oddHeader>&amp;C&amp;"맑은 고딕,굵게"&amp;20&amp;U한 전 불 입 금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indexed="23"/>
  </sheetPr>
  <dimension ref="A1:Q34"/>
  <sheetViews>
    <sheetView view="pageBreakPreview" workbookViewId="0">
      <selection activeCell="A6" sqref="A6"/>
    </sheetView>
  </sheetViews>
  <sheetFormatPr defaultRowHeight="13.5"/>
  <cols>
    <col min="1" max="15" width="7.44140625" style="1" customWidth="1"/>
    <col min="16" max="16" width="2.88671875" style="1" customWidth="1"/>
    <col min="17" max="17" width="13.6640625" style="1" customWidth="1"/>
    <col min="18" max="18" width="10.5546875" style="1" bestFit="1" customWidth="1"/>
    <col min="19" max="16384" width="8.88671875" style="1"/>
  </cols>
  <sheetData>
    <row r="1" spans="1:17" ht="27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7" ht="27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7" ht="27" customHeight="1">
      <c r="A4" s="3"/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7" ht="21.7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7" ht="22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7" s="6" customFormat="1" ht="40.5" customHeight="1">
      <c r="A7" s="582" t="s">
        <v>187</v>
      </c>
      <c r="B7" s="582"/>
      <c r="C7" s="582"/>
      <c r="D7" s="582"/>
      <c r="E7" s="582"/>
      <c r="F7" s="582"/>
      <c r="G7" s="582"/>
      <c r="H7" s="582"/>
      <c r="I7" s="582"/>
      <c r="J7" s="582"/>
      <c r="K7" s="582"/>
      <c r="L7" s="582"/>
      <c r="M7" s="582"/>
      <c r="N7" s="582"/>
      <c r="O7" s="582"/>
    </row>
    <row r="8" spans="1:17" ht="20.25" customHeight="1">
      <c r="A8" s="3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7" ht="27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7" ht="27" customHeight="1">
      <c r="A10" s="3"/>
      <c r="B10" s="5"/>
      <c r="C10" s="3"/>
      <c r="D10" s="3"/>
      <c r="E10" s="3"/>
      <c r="F10" s="3"/>
      <c r="G10" s="3"/>
      <c r="H10" s="4"/>
      <c r="I10" s="3"/>
      <c r="J10" s="3"/>
      <c r="K10" s="3"/>
      <c r="L10" s="3"/>
      <c r="M10" s="3"/>
      <c r="N10" s="3"/>
      <c r="O10" s="3"/>
      <c r="Q10" s="7"/>
    </row>
    <row r="11" spans="1:17" ht="27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Q11" s="8"/>
    </row>
    <row r="12" spans="1:17" ht="27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Q12" s="8"/>
    </row>
    <row r="13" spans="1:17" ht="27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Q13" s="8"/>
    </row>
    <row r="14" spans="1:17" ht="27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Q14" s="8"/>
    </row>
    <row r="15" spans="1:17" ht="27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7" ht="27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</sheetData>
  <mergeCells count="1">
    <mergeCell ref="A7:O7"/>
  </mergeCells>
  <phoneticPr fontId="2" type="noConversion"/>
  <pageMargins left="0.9" right="0.64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indexed="23"/>
  </sheetPr>
  <dimension ref="B1:T560"/>
  <sheetViews>
    <sheetView view="pageBreakPreview" zoomScaleSheetLayoutView="100" workbookViewId="0">
      <selection activeCell="C66" sqref="C66"/>
    </sheetView>
  </sheetViews>
  <sheetFormatPr defaultColWidth="8" defaultRowHeight="13.5"/>
  <cols>
    <col min="1" max="1" width="20.77734375" style="180" customWidth="1"/>
    <col min="2" max="2" width="6.77734375" style="180" customWidth="1"/>
    <col min="3" max="9" width="4.77734375" style="180" customWidth="1"/>
    <col min="10" max="15" width="5.77734375" style="180" customWidth="1"/>
    <col min="16" max="16" width="7.21875" style="180" customWidth="1"/>
    <col min="17" max="17" width="4.44140625" style="399" customWidth="1"/>
    <col min="18" max="16384" width="8" style="180"/>
  </cols>
  <sheetData>
    <row r="1" spans="2:20" ht="24.95" customHeight="1">
      <c r="B1" s="438" t="s">
        <v>32</v>
      </c>
      <c r="C1" s="644" t="s">
        <v>232</v>
      </c>
      <c r="D1" s="644"/>
      <c r="E1" s="644"/>
      <c r="F1" s="644"/>
      <c r="G1" s="644"/>
      <c r="H1" s="641"/>
      <c r="I1" s="644" t="s">
        <v>231</v>
      </c>
      <c r="J1" s="644"/>
      <c r="K1" s="645"/>
      <c r="L1" s="640"/>
      <c r="M1" s="641"/>
      <c r="N1" s="641"/>
      <c r="O1" s="641"/>
      <c r="P1" s="641"/>
      <c r="Q1" s="641"/>
      <c r="R1" s="641"/>
      <c r="S1" s="641"/>
      <c r="T1" s="642"/>
    </row>
    <row r="2" spans="2:20" ht="15" customHeight="1">
      <c r="B2" s="181"/>
      <c r="C2" s="182"/>
      <c r="D2" s="463"/>
      <c r="E2" s="463"/>
      <c r="F2" s="463"/>
      <c r="G2" s="463"/>
      <c r="H2" s="463"/>
      <c r="I2" s="184"/>
      <c r="J2" s="185"/>
      <c r="K2" s="185"/>
      <c r="L2" s="185" t="s">
        <v>33</v>
      </c>
      <c r="M2" s="185" t="s">
        <v>34</v>
      </c>
      <c r="N2" s="185" t="s">
        <v>35</v>
      </c>
      <c r="O2" s="186" t="s">
        <v>36</v>
      </c>
      <c r="P2" s="186" t="s">
        <v>37</v>
      </c>
      <c r="Q2" s="186"/>
      <c r="R2" s="186"/>
      <c r="S2" s="187" t="s">
        <v>38</v>
      </c>
      <c r="T2" s="188"/>
    </row>
    <row r="3" spans="2:20" ht="15" customHeight="1">
      <c r="B3" s="181"/>
      <c r="C3" s="182"/>
      <c r="D3" s="463"/>
      <c r="E3" s="463"/>
      <c r="F3" s="463"/>
      <c r="G3" s="463"/>
      <c r="H3" s="463"/>
      <c r="I3" s="184"/>
      <c r="J3" s="189" t="s">
        <v>39</v>
      </c>
      <c r="K3" s="190"/>
      <c r="L3" s="190" t="s">
        <v>40</v>
      </c>
      <c r="M3" s="191"/>
      <c r="N3" s="191"/>
      <c r="O3" s="192"/>
      <c r="P3" s="193"/>
      <c r="Q3" s="193"/>
      <c r="R3" s="193"/>
      <c r="S3" s="194"/>
      <c r="T3" s="195"/>
    </row>
    <row r="4" spans="2:20" ht="15" customHeight="1">
      <c r="B4" s="181"/>
      <c r="C4" s="616">
        <f>C26+(0.3*(H15)*2)</f>
        <v>1500</v>
      </c>
      <c r="D4" s="616"/>
      <c r="E4" s="616"/>
      <c r="F4" s="616"/>
      <c r="G4" s="196"/>
      <c r="H4" s="197"/>
      <c r="I4" s="184"/>
      <c r="J4" s="198" t="s">
        <v>41</v>
      </c>
      <c r="K4" s="199">
        <f>C4/1000</f>
        <v>1.5</v>
      </c>
      <c r="L4" s="199"/>
      <c r="M4" s="199"/>
      <c r="N4" s="200" t="s">
        <v>42</v>
      </c>
      <c r="O4" s="201">
        <f>C26/1000</f>
        <v>0.9</v>
      </c>
      <c r="P4" s="202"/>
      <c r="Q4" s="203" t="s">
        <v>43</v>
      </c>
      <c r="R4" s="204">
        <f>(H15)/1000</f>
        <v>1</v>
      </c>
      <c r="S4" s="205"/>
      <c r="T4" s="206"/>
    </row>
    <row r="5" spans="2:20" ht="15" customHeight="1">
      <c r="B5" s="181"/>
      <c r="C5" s="207"/>
      <c r="D5" s="208"/>
      <c r="E5" s="208"/>
      <c r="F5" s="209"/>
      <c r="G5" s="196"/>
      <c r="H5" s="197"/>
      <c r="I5" s="210"/>
      <c r="J5" s="198" t="s">
        <v>44</v>
      </c>
      <c r="K5" s="199">
        <f>C6/1000</f>
        <v>1.25</v>
      </c>
      <c r="L5" s="199"/>
      <c r="M5" s="199"/>
      <c r="N5" s="200" t="s">
        <v>45</v>
      </c>
      <c r="O5" s="201">
        <f>C28/1000</f>
        <v>0.65</v>
      </c>
      <c r="P5" s="202"/>
      <c r="Q5" s="192"/>
      <c r="R5" s="211"/>
      <c r="S5" s="212"/>
      <c r="T5" s="206"/>
    </row>
    <row r="6" spans="2:20" ht="15" customHeight="1">
      <c r="B6" s="181"/>
      <c r="C6" s="602">
        <f>C28+(0.3*(H15)*2)</f>
        <v>1250</v>
      </c>
      <c r="D6" s="603"/>
      <c r="E6" s="603"/>
      <c r="F6" s="604"/>
      <c r="G6" s="196"/>
      <c r="H6" s="197"/>
      <c r="I6" s="210"/>
      <c r="J6" s="213" t="s">
        <v>46</v>
      </c>
      <c r="K6" s="214"/>
      <c r="L6" s="214"/>
      <c r="M6" s="214"/>
      <c r="N6" s="214"/>
      <c r="O6" s="215"/>
      <c r="P6" s="214"/>
      <c r="Q6" s="186"/>
      <c r="R6" s="186"/>
      <c r="S6" s="216">
        <f>ROUNDDOWN(R4/6*((2*K4+O4)*K5+(2*O4+K4)*O5),2)</f>
        <v>1.17</v>
      </c>
      <c r="T6" s="217" t="s">
        <v>164</v>
      </c>
    </row>
    <row r="7" spans="2:20" ht="15" customHeight="1">
      <c r="B7" s="181"/>
      <c r="C7" s="218"/>
      <c r="D7" s="219"/>
      <c r="E7" s="219"/>
      <c r="F7" s="209"/>
      <c r="G7" s="196"/>
      <c r="H7" s="197"/>
      <c r="I7" s="210"/>
      <c r="J7" s="189" t="s">
        <v>47</v>
      </c>
      <c r="K7" s="220"/>
      <c r="L7" s="220" t="s">
        <v>48</v>
      </c>
      <c r="M7" s="221"/>
      <c r="N7" s="221"/>
      <c r="O7" s="221"/>
      <c r="P7" s="220"/>
      <c r="Q7" s="190"/>
      <c r="R7" s="190"/>
      <c r="S7" s="194"/>
      <c r="T7" s="222"/>
    </row>
    <row r="8" spans="2:20" ht="15" customHeight="1">
      <c r="B8" s="181"/>
      <c r="C8" s="223"/>
      <c r="D8" s="620">
        <v>700</v>
      </c>
      <c r="E8" s="621"/>
      <c r="F8" s="224"/>
      <c r="G8" s="196"/>
      <c r="H8" s="197"/>
      <c r="I8" s="210"/>
      <c r="J8" s="198" t="s">
        <v>41</v>
      </c>
      <c r="K8" s="199">
        <f>D8/1000</f>
        <v>0.7</v>
      </c>
      <c r="L8" s="199"/>
      <c r="M8" s="199"/>
      <c r="N8" s="200" t="s">
        <v>42</v>
      </c>
      <c r="O8" s="199">
        <f>D23/1000</f>
        <v>0.45</v>
      </c>
      <c r="P8" s="202"/>
      <c r="Q8" s="203" t="s">
        <v>43</v>
      </c>
      <c r="R8" s="204">
        <f>H15/1000</f>
        <v>1</v>
      </c>
      <c r="S8" s="225">
        <f>ROUNDDOWN(K8*O8*R8,2)</f>
        <v>0.31</v>
      </c>
      <c r="T8" s="226" t="s">
        <v>49</v>
      </c>
    </row>
    <row r="9" spans="2:20" ht="15" customHeight="1">
      <c r="B9" s="181"/>
      <c r="C9" s="227"/>
      <c r="D9" s="228"/>
      <c r="E9" s="229"/>
      <c r="F9" s="230"/>
      <c r="G9" s="463"/>
      <c r="H9" s="197"/>
      <c r="I9" s="210"/>
      <c r="J9" s="198"/>
      <c r="K9" s="199"/>
      <c r="L9" s="199"/>
      <c r="M9" s="199"/>
      <c r="N9" s="200"/>
      <c r="O9" s="199"/>
      <c r="P9" s="202"/>
      <c r="Q9" s="203"/>
      <c r="R9" s="204"/>
      <c r="S9" s="225">
        <f>ROUNDDOWN(K9*O9*R9,2)</f>
        <v>0</v>
      </c>
      <c r="T9" s="226" t="s">
        <v>50</v>
      </c>
    </row>
    <row r="10" spans="2:20" ht="15" customHeight="1">
      <c r="B10" s="181"/>
      <c r="C10" s="227"/>
      <c r="D10" s="231"/>
      <c r="E10" s="230"/>
      <c r="F10" s="230"/>
      <c r="G10" s="463"/>
      <c r="H10" s="197"/>
      <c r="I10" s="210"/>
      <c r="J10" s="198"/>
      <c r="K10" s="199"/>
      <c r="L10" s="199"/>
      <c r="M10" s="199"/>
      <c r="N10" s="232"/>
      <c r="O10" s="199"/>
      <c r="P10" s="202"/>
      <c r="Q10" s="203"/>
      <c r="R10" s="204"/>
      <c r="S10" s="225"/>
      <c r="T10" s="226"/>
    </row>
    <row r="11" spans="2:20" ht="15" customHeight="1">
      <c r="B11" s="181"/>
      <c r="C11" s="227"/>
      <c r="D11" s="231"/>
      <c r="E11" s="230"/>
      <c r="F11" s="230"/>
      <c r="G11" s="463"/>
      <c r="H11" s="197"/>
      <c r="I11" s="210"/>
      <c r="J11" s="198"/>
      <c r="K11" s="199"/>
      <c r="L11" s="199"/>
      <c r="M11" s="199"/>
      <c r="N11" s="232"/>
      <c r="O11" s="199"/>
      <c r="P11" s="202"/>
      <c r="Q11" s="203"/>
      <c r="R11" s="204"/>
      <c r="S11" s="225"/>
      <c r="T11" s="226"/>
    </row>
    <row r="12" spans="2:20" ht="15" customHeight="1">
      <c r="B12" s="181"/>
      <c r="C12" s="227"/>
      <c r="D12" s="231"/>
      <c r="E12" s="230"/>
      <c r="F12" s="230"/>
      <c r="G12" s="463"/>
      <c r="H12" s="233"/>
      <c r="I12" s="210"/>
      <c r="J12" s="213" t="s">
        <v>51</v>
      </c>
      <c r="K12" s="214"/>
      <c r="L12" s="214"/>
      <c r="M12" s="214"/>
      <c r="N12" s="214"/>
      <c r="O12" s="215"/>
      <c r="P12" s="214"/>
      <c r="Q12" s="234"/>
      <c r="R12" s="235"/>
      <c r="S12" s="216">
        <f>SUM(S8:S11)</f>
        <v>0.31</v>
      </c>
      <c r="T12" s="217" t="s">
        <v>164</v>
      </c>
    </row>
    <row r="13" spans="2:20" ht="15" customHeight="1">
      <c r="B13" s="181"/>
      <c r="C13" s="227"/>
      <c r="D13" s="231"/>
      <c r="E13" s="230"/>
      <c r="F13" s="230"/>
      <c r="G13" s="463"/>
      <c r="H13" s="197"/>
      <c r="I13" s="236"/>
      <c r="J13" s="189" t="s">
        <v>52</v>
      </c>
      <c r="K13" s="221"/>
      <c r="L13" s="237" t="s">
        <v>193</v>
      </c>
      <c r="M13" s="237" t="s">
        <v>194</v>
      </c>
      <c r="N13" s="238" t="s">
        <v>195</v>
      </c>
      <c r="O13" s="239"/>
      <c r="P13" s="237"/>
      <c r="Q13" s="240"/>
      <c r="R13" s="240"/>
      <c r="S13" s="241"/>
      <c r="T13" s="222"/>
    </row>
    <row r="14" spans="2:20" ht="15" customHeight="1" thickBot="1">
      <c r="B14" s="242"/>
      <c r="C14" s="609"/>
      <c r="D14" s="609"/>
      <c r="E14" s="609"/>
      <c r="F14" s="609"/>
      <c r="G14" s="243"/>
      <c r="H14" s="243"/>
      <c r="I14" s="244"/>
      <c r="J14" s="245"/>
      <c r="K14" s="246"/>
      <c r="L14" s="246" t="s">
        <v>193</v>
      </c>
      <c r="M14" s="246">
        <f>S6</f>
        <v>1.17</v>
      </c>
      <c r="N14" s="246" t="s">
        <v>196</v>
      </c>
      <c r="O14" s="247">
        <f>S16</f>
        <v>0.31</v>
      </c>
      <c r="P14" s="248"/>
      <c r="Q14" s="249"/>
      <c r="R14" s="250"/>
      <c r="S14" s="251">
        <f>ROUNDDOWN(M14-O14,2)</f>
        <v>0.86</v>
      </c>
      <c r="T14" s="217" t="s">
        <v>164</v>
      </c>
    </row>
    <row r="15" spans="2:20" ht="15" customHeight="1">
      <c r="B15" s="181"/>
      <c r="C15" s="252"/>
      <c r="D15" s="464"/>
      <c r="E15" s="254"/>
      <c r="F15" s="255"/>
      <c r="G15" s="256"/>
      <c r="H15" s="610">
        <v>1000</v>
      </c>
      <c r="I15" s="613">
        <f>H12+H14+H15</f>
        <v>1000</v>
      </c>
      <c r="J15" s="189" t="s">
        <v>197</v>
      </c>
      <c r="K15" s="221"/>
      <c r="L15" s="221" t="s">
        <v>198</v>
      </c>
      <c r="M15" s="237"/>
      <c r="N15" s="238" t="s">
        <v>199</v>
      </c>
      <c r="O15" s="221"/>
      <c r="P15" s="221"/>
      <c r="Q15" s="257"/>
      <c r="R15" s="258"/>
      <c r="S15" s="194"/>
      <c r="T15" s="222"/>
    </row>
    <row r="16" spans="2:20" ht="15" customHeight="1">
      <c r="B16" s="259"/>
      <c r="C16" s="252"/>
      <c r="D16" s="260"/>
      <c r="E16" s="261"/>
      <c r="F16" s="255"/>
      <c r="G16" s="262"/>
      <c r="H16" s="611"/>
      <c r="I16" s="643"/>
      <c r="J16" s="263"/>
      <c r="K16" s="264"/>
      <c r="L16" s="265" t="s">
        <v>198</v>
      </c>
      <c r="M16" s="264"/>
      <c r="N16" s="264"/>
      <c r="O16" s="214">
        <f>S8</f>
        <v>0.31</v>
      </c>
      <c r="P16" s="214"/>
      <c r="Q16" s="214"/>
      <c r="R16" s="186"/>
      <c r="S16" s="251">
        <f>ROUNDDOWN(O16+Q16,2)</f>
        <v>0.31</v>
      </c>
      <c r="T16" s="266" t="s">
        <v>164</v>
      </c>
    </row>
    <row r="17" spans="2:20" ht="15" customHeight="1">
      <c r="B17" s="181"/>
      <c r="C17" s="252"/>
      <c r="D17" s="260"/>
      <c r="E17" s="261"/>
      <c r="F17" s="255"/>
      <c r="G17" s="262"/>
      <c r="H17" s="611"/>
      <c r="I17" s="643"/>
      <c r="J17" s="473" t="s">
        <v>450</v>
      </c>
      <c r="K17" s="221"/>
      <c r="L17" s="221"/>
      <c r="M17" s="221"/>
      <c r="N17" s="221"/>
      <c r="O17" s="268"/>
      <c r="P17" s="269"/>
      <c r="Q17" s="258"/>
      <c r="R17" s="270"/>
      <c r="S17" s="194"/>
      <c r="T17" s="222"/>
    </row>
    <row r="18" spans="2:20" ht="15" customHeight="1">
      <c r="B18" s="181"/>
      <c r="C18" s="252"/>
      <c r="D18" s="260"/>
      <c r="E18" s="261"/>
      <c r="F18" s="255"/>
      <c r="G18" s="262"/>
      <c r="H18" s="611"/>
      <c r="I18" s="643"/>
      <c r="J18" s="271" t="s">
        <v>201</v>
      </c>
      <c r="K18" s="272">
        <f>D8/1000</f>
        <v>0.7</v>
      </c>
      <c r="L18" s="273" t="s">
        <v>53</v>
      </c>
      <c r="M18" s="274">
        <f>D23/1000</f>
        <v>0.45</v>
      </c>
      <c r="N18" s="275" t="s">
        <v>122</v>
      </c>
      <c r="O18" s="276" t="s">
        <v>202</v>
      </c>
      <c r="P18" s="277">
        <f>I15/1000</f>
        <v>1</v>
      </c>
      <c r="Q18" s="278" t="s">
        <v>203</v>
      </c>
      <c r="R18" s="279">
        <v>4</v>
      </c>
      <c r="S18" s="280">
        <f>((K18+M18)/2)*P18*R18</f>
        <v>2.2999999999999998</v>
      </c>
      <c r="T18" s="217" t="s">
        <v>204</v>
      </c>
    </row>
    <row r="19" spans="2:20" ht="15" customHeight="1" thickBot="1">
      <c r="B19" s="181"/>
      <c r="C19" s="281"/>
      <c r="D19" s="282"/>
      <c r="E19" s="283"/>
      <c r="F19" s="284"/>
      <c r="G19" s="285"/>
      <c r="H19" s="612"/>
      <c r="I19" s="643"/>
      <c r="J19" s="286"/>
      <c r="K19" s="287"/>
      <c r="L19" s="287"/>
      <c r="M19" s="287"/>
      <c r="N19" s="287"/>
      <c r="O19" s="288"/>
      <c r="P19" s="258"/>
      <c r="Q19" s="258"/>
      <c r="R19" s="258"/>
      <c r="S19" s="289"/>
      <c r="T19" s="290"/>
    </row>
    <row r="20" spans="2:20" ht="15" customHeight="1">
      <c r="B20" s="181"/>
      <c r="C20" s="291"/>
      <c r="D20" s="292"/>
      <c r="E20" s="293"/>
      <c r="F20" s="294"/>
      <c r="G20" s="463"/>
      <c r="H20" s="197"/>
      <c r="I20" s="210"/>
      <c r="J20" s="295"/>
      <c r="K20" s="296"/>
      <c r="L20" s="248"/>
      <c r="M20" s="297"/>
      <c r="N20" s="298"/>
      <c r="O20" s="192"/>
      <c r="P20" s="299"/>
      <c r="Q20" s="300"/>
      <c r="R20" s="300"/>
      <c r="S20" s="251"/>
      <c r="T20" s="226"/>
    </row>
    <row r="21" spans="2:20" ht="15" customHeight="1">
      <c r="B21" s="181"/>
      <c r="C21" s="301">
        <v>100</v>
      </c>
      <c r="D21" s="602">
        <v>700</v>
      </c>
      <c r="E21" s="604"/>
      <c r="F21" s="302">
        <v>100</v>
      </c>
      <c r="G21" s="196"/>
      <c r="H21" s="303"/>
      <c r="I21" s="210"/>
      <c r="J21" s="286"/>
      <c r="K21" s="287"/>
      <c r="L21" s="287"/>
      <c r="M21" s="287"/>
      <c r="N21" s="287"/>
      <c r="O21" s="304"/>
      <c r="P21" s="305"/>
      <c r="Q21" s="304"/>
      <c r="R21" s="193"/>
      <c r="S21" s="194"/>
      <c r="T21" s="222"/>
    </row>
    <row r="22" spans="2:20" ht="15" customHeight="1">
      <c r="B22" s="306"/>
      <c r="C22" s="307"/>
      <c r="D22" s="231"/>
      <c r="E22" s="230"/>
      <c r="F22" s="308"/>
      <c r="G22" s="309"/>
      <c r="H22" s="303"/>
      <c r="I22" s="210"/>
      <c r="J22" s="310"/>
      <c r="K22" s="234"/>
      <c r="L22" s="234"/>
      <c r="M22" s="234"/>
      <c r="N22" s="234"/>
      <c r="O22" s="311"/>
      <c r="P22" s="311"/>
      <c r="Q22" s="311"/>
      <c r="R22" s="311"/>
      <c r="S22" s="312"/>
      <c r="T22" s="313"/>
    </row>
    <row r="23" spans="2:20" ht="15" customHeight="1">
      <c r="B23" s="181"/>
      <c r="C23" s="301">
        <v>100</v>
      </c>
      <c r="D23" s="602">
        <v>450</v>
      </c>
      <c r="E23" s="604"/>
      <c r="F23" s="302">
        <v>100</v>
      </c>
      <c r="G23" s="196"/>
      <c r="H23" s="303"/>
      <c r="I23" s="210"/>
      <c r="J23" s="286" t="s">
        <v>205</v>
      </c>
      <c r="K23" s="314"/>
      <c r="L23" s="314" t="s">
        <v>206</v>
      </c>
      <c r="M23" s="314"/>
      <c r="N23" s="314"/>
      <c r="O23" s="211"/>
      <c r="P23" s="315"/>
      <c r="Q23" s="315"/>
      <c r="R23" s="315"/>
      <c r="S23" s="316"/>
      <c r="T23" s="317"/>
    </row>
    <row r="24" spans="2:20" ht="15" customHeight="1">
      <c r="B24" s="181"/>
      <c r="C24" s="218"/>
      <c r="D24" s="318"/>
      <c r="E24" s="318"/>
      <c r="F24" s="319"/>
      <c r="G24" s="309"/>
      <c r="H24" s="303"/>
      <c r="I24" s="210"/>
      <c r="J24" s="320"/>
      <c r="K24" s="321"/>
      <c r="L24" s="321"/>
      <c r="M24" s="321"/>
      <c r="N24" s="321"/>
      <c r="O24" s="322"/>
      <c r="P24" s="323"/>
      <c r="Q24" s="311"/>
      <c r="R24" s="186"/>
      <c r="S24" s="324">
        <v>4</v>
      </c>
      <c r="T24" s="313" t="s">
        <v>31</v>
      </c>
    </row>
    <row r="25" spans="2:20" ht="15" customHeight="1">
      <c r="B25" s="181"/>
      <c r="C25" s="615"/>
      <c r="D25" s="616"/>
      <c r="E25" s="616"/>
      <c r="F25" s="617"/>
      <c r="G25" s="196"/>
      <c r="H25" s="197"/>
      <c r="I25" s="210"/>
      <c r="J25" s="189" t="s">
        <v>207</v>
      </c>
      <c r="K25" s="314"/>
      <c r="L25" s="314" t="s">
        <v>371</v>
      </c>
      <c r="M25" s="191"/>
      <c r="N25" s="191"/>
      <c r="O25" s="193"/>
      <c r="P25" s="193"/>
      <c r="Q25" s="258"/>
      <c r="R25" s="258"/>
      <c r="S25" s="194"/>
      <c r="T25" s="195"/>
    </row>
    <row r="26" spans="2:20" ht="15" customHeight="1">
      <c r="B26" s="181"/>
      <c r="C26" s="602">
        <f>C21+D21+F21</f>
        <v>900</v>
      </c>
      <c r="D26" s="603"/>
      <c r="E26" s="603"/>
      <c r="F26" s="604"/>
      <c r="G26" s="196"/>
      <c r="H26" s="463"/>
      <c r="I26" s="184"/>
      <c r="J26" s="263"/>
      <c r="K26" s="185"/>
      <c r="L26" s="185"/>
      <c r="M26" s="185"/>
      <c r="N26" s="185"/>
      <c r="O26" s="186">
        <v>3</v>
      </c>
      <c r="P26" s="311"/>
      <c r="Q26" s="186"/>
      <c r="R26" s="186"/>
      <c r="S26" s="325">
        <f>O26</f>
        <v>3</v>
      </c>
      <c r="T26" s="188" t="s">
        <v>30</v>
      </c>
    </row>
    <row r="27" spans="2:20" ht="15" customHeight="1">
      <c r="B27" s="181"/>
      <c r="C27" s="326"/>
      <c r="D27" s="318"/>
      <c r="E27" s="318"/>
      <c r="F27" s="327"/>
      <c r="G27" s="196"/>
      <c r="H27" s="197"/>
      <c r="I27" s="184"/>
      <c r="J27" s="189" t="s">
        <v>385</v>
      </c>
      <c r="K27" s="328"/>
      <c r="L27" s="328"/>
      <c r="M27" s="328"/>
      <c r="N27" s="328"/>
      <c r="O27" s="329"/>
      <c r="P27" s="330"/>
      <c r="Q27" s="329"/>
      <c r="R27" s="329"/>
      <c r="S27" s="331"/>
      <c r="T27" s="332"/>
    </row>
    <row r="28" spans="2:20" ht="15" customHeight="1">
      <c r="B28" s="181"/>
      <c r="C28" s="602">
        <f>C23+D23+F23</f>
        <v>650</v>
      </c>
      <c r="D28" s="603"/>
      <c r="E28" s="603"/>
      <c r="F28" s="604"/>
      <c r="G28" s="196"/>
      <c r="H28" s="463"/>
      <c r="I28" s="184"/>
      <c r="J28" s="333"/>
      <c r="K28" s="334"/>
      <c r="L28" s="334"/>
      <c r="M28" s="334"/>
      <c r="N28" s="334"/>
      <c r="O28" s="186">
        <v>3</v>
      </c>
      <c r="P28" s="335"/>
      <c r="Q28" s="335"/>
      <c r="R28" s="335"/>
      <c r="S28" s="325">
        <f>O28</f>
        <v>3</v>
      </c>
      <c r="T28" s="188" t="s">
        <v>30</v>
      </c>
    </row>
    <row r="29" spans="2:20" ht="15" customHeight="1">
      <c r="B29" s="181"/>
      <c r="C29" s="182"/>
      <c r="D29" s="463"/>
      <c r="E29" s="463"/>
      <c r="F29" s="463"/>
      <c r="G29" s="463"/>
      <c r="H29" s="463"/>
      <c r="I29" s="184"/>
      <c r="J29" s="336" t="s">
        <v>212</v>
      </c>
      <c r="K29" s="191"/>
      <c r="L29" s="191"/>
      <c r="M29" s="191"/>
      <c r="N29" s="191"/>
      <c r="O29" s="193"/>
      <c r="P29" s="193"/>
      <c r="Q29" s="258"/>
      <c r="R29" s="258"/>
      <c r="S29" s="194"/>
      <c r="T29" s="195"/>
    </row>
    <row r="30" spans="2:20" ht="15" customHeight="1">
      <c r="B30" s="181"/>
      <c r="C30" s="182"/>
      <c r="D30" s="463"/>
      <c r="E30" s="463"/>
      <c r="F30" s="463"/>
      <c r="G30" s="463"/>
      <c r="H30" s="463"/>
      <c r="I30" s="197"/>
      <c r="J30" s="263"/>
      <c r="K30" s="185"/>
      <c r="L30" s="185"/>
      <c r="M30" s="185"/>
      <c r="N30" s="185"/>
      <c r="O30" s="186">
        <v>1</v>
      </c>
      <c r="P30" s="311"/>
      <c r="Q30" s="186"/>
      <c r="R30" s="186"/>
      <c r="S30" s="325">
        <f>ROUNDDOWN(dhTextEvaluate(O30),2)</f>
        <v>1</v>
      </c>
      <c r="T30" s="188" t="s">
        <v>28</v>
      </c>
    </row>
    <row r="31" spans="2:20" ht="15" customHeight="1">
      <c r="B31" s="181"/>
      <c r="C31" s="182"/>
      <c r="D31" s="463"/>
      <c r="E31" s="463"/>
      <c r="F31" s="463"/>
      <c r="G31" s="463"/>
      <c r="H31" s="463"/>
      <c r="I31" s="184"/>
      <c r="J31" s="189"/>
      <c r="K31" s="337"/>
      <c r="L31" s="337"/>
      <c r="M31" s="337"/>
      <c r="N31" s="337"/>
      <c r="O31" s="193"/>
      <c r="P31" s="193"/>
      <c r="Q31" s="193"/>
      <c r="R31" s="193"/>
      <c r="S31" s="194"/>
      <c r="T31" s="195"/>
    </row>
    <row r="32" spans="2:20" ht="15" customHeight="1">
      <c r="B32" s="338"/>
      <c r="C32" s="339"/>
      <c r="D32" s="279"/>
      <c r="E32" s="279"/>
      <c r="F32" s="279"/>
      <c r="G32" s="279"/>
      <c r="H32" s="279"/>
      <c r="I32" s="340"/>
      <c r="J32" s="263"/>
      <c r="K32" s="185"/>
      <c r="L32" s="185"/>
      <c r="M32" s="185"/>
      <c r="N32" s="185"/>
      <c r="O32" s="186"/>
      <c r="P32" s="186"/>
      <c r="Q32" s="186"/>
      <c r="R32" s="341"/>
      <c r="S32" s="342"/>
      <c r="T32" s="188"/>
    </row>
    <row r="33" spans="2:20" ht="24.95" customHeight="1">
      <c r="B33" s="438" t="s">
        <v>210</v>
      </c>
      <c r="C33" s="644" t="s">
        <v>387</v>
      </c>
      <c r="D33" s="644"/>
      <c r="E33" s="644"/>
      <c r="F33" s="644"/>
      <c r="G33" s="644"/>
      <c r="H33" s="641"/>
      <c r="I33" s="646" t="s">
        <v>530</v>
      </c>
      <c r="J33" s="644"/>
      <c r="K33" s="645"/>
      <c r="L33" s="640"/>
      <c r="M33" s="641"/>
      <c r="N33" s="641"/>
      <c r="O33" s="641"/>
      <c r="P33" s="641"/>
      <c r="Q33" s="641"/>
      <c r="R33" s="641"/>
      <c r="S33" s="641"/>
      <c r="T33" s="642"/>
    </row>
    <row r="34" spans="2:20" ht="15" customHeight="1">
      <c r="B34" s="181"/>
      <c r="C34" s="182"/>
      <c r="D34" s="463"/>
      <c r="E34" s="463"/>
      <c r="F34" s="463"/>
      <c r="G34" s="463"/>
      <c r="H34" s="463"/>
      <c r="I34" s="184"/>
      <c r="J34" s="185"/>
      <c r="K34" s="185"/>
      <c r="L34" s="185" t="s">
        <v>33</v>
      </c>
      <c r="M34" s="185" t="s">
        <v>34</v>
      </c>
      <c r="N34" s="185" t="s">
        <v>35</v>
      </c>
      <c r="O34" s="186" t="s">
        <v>36</v>
      </c>
      <c r="P34" s="186" t="s">
        <v>37</v>
      </c>
      <c r="Q34" s="186"/>
      <c r="R34" s="186"/>
      <c r="S34" s="187" t="s">
        <v>38</v>
      </c>
      <c r="T34" s="188"/>
    </row>
    <row r="35" spans="2:20" ht="15" customHeight="1">
      <c r="B35" s="181"/>
      <c r="C35" s="182"/>
      <c r="D35" s="463"/>
      <c r="E35" s="463"/>
      <c r="F35" s="463"/>
      <c r="G35" s="463"/>
      <c r="H35" s="463"/>
      <c r="I35" s="184"/>
      <c r="J35" s="189" t="s">
        <v>39</v>
      </c>
      <c r="K35" s="190"/>
      <c r="L35" s="190" t="s">
        <v>40</v>
      </c>
      <c r="M35" s="191"/>
      <c r="N35" s="191"/>
      <c r="O35" s="192"/>
      <c r="P35" s="193"/>
      <c r="Q35" s="193"/>
      <c r="R35" s="193"/>
      <c r="S35" s="194"/>
      <c r="T35" s="195"/>
    </row>
    <row r="36" spans="2:20" ht="15" customHeight="1">
      <c r="B36" s="181"/>
      <c r="C36" s="616">
        <f>C58+(0.3*(H47)*2)</f>
        <v>1200</v>
      </c>
      <c r="D36" s="616"/>
      <c r="E36" s="616"/>
      <c r="F36" s="616"/>
      <c r="G36" s="196"/>
      <c r="H36" s="197"/>
      <c r="I36" s="184"/>
      <c r="J36" s="198" t="s">
        <v>41</v>
      </c>
      <c r="K36" s="199">
        <f>C36/1000</f>
        <v>1.2</v>
      </c>
      <c r="L36" s="199"/>
      <c r="M36" s="199"/>
      <c r="N36" s="200" t="s">
        <v>42</v>
      </c>
      <c r="O36" s="201">
        <f>C58/1000</f>
        <v>0.9</v>
      </c>
      <c r="P36" s="202"/>
      <c r="Q36" s="203" t="s">
        <v>43</v>
      </c>
      <c r="R36" s="204">
        <f>(H47)/1000</f>
        <v>0.5</v>
      </c>
      <c r="S36" s="205"/>
      <c r="T36" s="206"/>
    </row>
    <row r="37" spans="2:20" ht="15" customHeight="1">
      <c r="B37" s="181"/>
      <c r="C37" s="207"/>
      <c r="D37" s="208"/>
      <c r="E37" s="208"/>
      <c r="F37" s="209"/>
      <c r="G37" s="196"/>
      <c r="H37" s="197"/>
      <c r="I37" s="210"/>
      <c r="J37" s="198" t="s">
        <v>44</v>
      </c>
      <c r="K37" s="199">
        <f>C38/1000</f>
        <v>1</v>
      </c>
      <c r="L37" s="199"/>
      <c r="M37" s="199"/>
      <c r="N37" s="200" t="s">
        <v>45</v>
      </c>
      <c r="O37" s="201">
        <f>C60/1000</f>
        <v>0.7</v>
      </c>
      <c r="P37" s="202"/>
      <c r="Q37" s="192"/>
      <c r="R37" s="211"/>
      <c r="S37" s="212"/>
      <c r="T37" s="206"/>
    </row>
    <row r="38" spans="2:20" ht="15" customHeight="1">
      <c r="B38" s="181"/>
      <c r="C38" s="602">
        <f>C60+(0.3*(H47)*2)</f>
        <v>1000</v>
      </c>
      <c r="D38" s="603"/>
      <c r="E38" s="603"/>
      <c r="F38" s="604"/>
      <c r="G38" s="196"/>
      <c r="H38" s="197"/>
      <c r="I38" s="210"/>
      <c r="J38" s="213" t="s">
        <v>46</v>
      </c>
      <c r="K38" s="214"/>
      <c r="L38" s="214"/>
      <c r="M38" s="214"/>
      <c r="N38" s="214"/>
      <c r="O38" s="215"/>
      <c r="P38" s="214"/>
      <c r="Q38" s="186"/>
      <c r="R38" s="186"/>
      <c r="S38" s="216">
        <f>ROUNDDOWN(R36/6*((2*K36+O36)*K37+(2*O36+K36)*O37),2)</f>
        <v>0.45</v>
      </c>
      <c r="T38" s="217" t="s">
        <v>164</v>
      </c>
    </row>
    <row r="39" spans="2:20" ht="15" customHeight="1">
      <c r="B39" s="181"/>
      <c r="C39" s="218"/>
      <c r="D39" s="219"/>
      <c r="E39" s="219"/>
      <c r="F39" s="209"/>
      <c r="G39" s="196"/>
      <c r="H39" s="197"/>
      <c r="I39" s="210"/>
      <c r="J39" s="189" t="s">
        <v>47</v>
      </c>
      <c r="K39" s="220"/>
      <c r="L39" s="220" t="s">
        <v>48</v>
      </c>
      <c r="M39" s="221"/>
      <c r="N39" s="221"/>
      <c r="O39" s="221"/>
      <c r="P39" s="220"/>
      <c r="Q39" s="190"/>
      <c r="R39" s="190"/>
      <c r="S39" s="194"/>
      <c r="T39" s="222"/>
    </row>
    <row r="40" spans="2:20" ht="15" customHeight="1">
      <c r="B40" s="181"/>
      <c r="C40" s="223"/>
      <c r="D40" s="620">
        <v>700</v>
      </c>
      <c r="E40" s="621"/>
      <c r="F40" s="224"/>
      <c r="G40" s="196"/>
      <c r="H40" s="197"/>
      <c r="I40" s="210"/>
      <c r="J40" s="198" t="s">
        <v>41</v>
      </c>
      <c r="K40" s="199">
        <f>D40/1000</f>
        <v>0.7</v>
      </c>
      <c r="L40" s="199"/>
      <c r="M40" s="199"/>
      <c r="N40" s="200" t="s">
        <v>42</v>
      </c>
      <c r="O40" s="199">
        <f>D55/1000</f>
        <v>0.5</v>
      </c>
      <c r="P40" s="202"/>
      <c r="Q40" s="203" t="s">
        <v>43</v>
      </c>
      <c r="R40" s="204">
        <f>H47/1000</f>
        <v>0.5</v>
      </c>
      <c r="S40" s="225">
        <f>ROUNDDOWN(K40*O40*R40,2)</f>
        <v>0.17</v>
      </c>
      <c r="T40" s="226" t="s">
        <v>49</v>
      </c>
    </row>
    <row r="41" spans="2:20" ht="15" customHeight="1">
      <c r="B41" s="181"/>
      <c r="C41" s="227"/>
      <c r="D41" s="228"/>
      <c r="E41" s="229"/>
      <c r="F41" s="230"/>
      <c r="G41" s="463"/>
      <c r="H41" s="197"/>
      <c r="I41" s="210"/>
      <c r="J41" s="198"/>
      <c r="K41" s="199"/>
      <c r="L41" s="199"/>
      <c r="M41" s="199"/>
      <c r="N41" s="200"/>
      <c r="O41" s="199"/>
      <c r="P41" s="202"/>
      <c r="Q41" s="203"/>
      <c r="R41" s="204"/>
      <c r="S41" s="225">
        <f>ROUNDDOWN(K41*O41*R41,2)</f>
        <v>0</v>
      </c>
      <c r="T41" s="226" t="s">
        <v>50</v>
      </c>
    </row>
    <row r="42" spans="2:20" ht="15" customHeight="1">
      <c r="B42" s="181"/>
      <c r="C42" s="227"/>
      <c r="D42" s="231"/>
      <c r="E42" s="230"/>
      <c r="F42" s="230"/>
      <c r="G42" s="463"/>
      <c r="H42" s="197"/>
      <c r="I42" s="210"/>
      <c r="J42" s="198"/>
      <c r="K42" s="199"/>
      <c r="L42" s="199"/>
      <c r="M42" s="199"/>
      <c r="N42" s="232"/>
      <c r="O42" s="199"/>
      <c r="P42" s="202"/>
      <c r="Q42" s="203"/>
      <c r="R42" s="204"/>
      <c r="S42" s="225"/>
      <c r="T42" s="226"/>
    </row>
    <row r="43" spans="2:20" ht="15" customHeight="1">
      <c r="B43" s="181"/>
      <c r="C43" s="227"/>
      <c r="D43" s="231"/>
      <c r="E43" s="230"/>
      <c r="F43" s="230"/>
      <c r="G43" s="463"/>
      <c r="H43" s="197"/>
      <c r="I43" s="210"/>
      <c r="J43" s="198"/>
      <c r="K43" s="199"/>
      <c r="L43" s="199"/>
      <c r="M43" s="199"/>
      <c r="N43" s="232"/>
      <c r="O43" s="199"/>
      <c r="P43" s="202"/>
      <c r="Q43" s="203"/>
      <c r="R43" s="204"/>
      <c r="S43" s="225"/>
      <c r="T43" s="226"/>
    </row>
    <row r="44" spans="2:20" ht="15" customHeight="1">
      <c r="B44" s="181"/>
      <c r="C44" s="227"/>
      <c r="D44" s="231"/>
      <c r="E44" s="230"/>
      <c r="F44" s="230"/>
      <c r="G44" s="463"/>
      <c r="H44" s="233"/>
      <c r="I44" s="210"/>
      <c r="J44" s="213" t="s">
        <v>51</v>
      </c>
      <c r="K44" s="214"/>
      <c r="L44" s="214"/>
      <c r="M44" s="214"/>
      <c r="N44" s="214"/>
      <c r="O44" s="215"/>
      <c r="P44" s="214"/>
      <c r="Q44" s="234"/>
      <c r="R44" s="235"/>
      <c r="S44" s="216">
        <f>SUM(S40:S43)</f>
        <v>0.17</v>
      </c>
      <c r="T44" s="217" t="s">
        <v>164</v>
      </c>
    </row>
    <row r="45" spans="2:20" ht="15" customHeight="1">
      <c r="B45" s="181"/>
      <c r="C45" s="227"/>
      <c r="D45" s="231"/>
      <c r="E45" s="230"/>
      <c r="F45" s="230"/>
      <c r="G45" s="463"/>
      <c r="H45" s="197"/>
      <c r="I45" s="236"/>
      <c r="J45" s="189" t="s">
        <v>52</v>
      </c>
      <c r="K45" s="221"/>
      <c r="L45" s="237" t="s">
        <v>193</v>
      </c>
      <c r="M45" s="237" t="s">
        <v>194</v>
      </c>
      <c r="N45" s="238" t="s">
        <v>195</v>
      </c>
      <c r="O45" s="239"/>
      <c r="P45" s="237"/>
      <c r="Q45" s="240"/>
      <c r="R45" s="240"/>
      <c r="S45" s="241"/>
      <c r="T45" s="222"/>
    </row>
    <row r="46" spans="2:20" ht="15" customHeight="1" thickBot="1">
      <c r="B46" s="242"/>
      <c r="C46" s="609"/>
      <c r="D46" s="609"/>
      <c r="E46" s="609"/>
      <c r="F46" s="609"/>
      <c r="G46" s="243"/>
      <c r="H46" s="243"/>
      <c r="I46" s="244"/>
      <c r="J46" s="245"/>
      <c r="K46" s="246"/>
      <c r="L46" s="246" t="s">
        <v>193</v>
      </c>
      <c r="M46" s="246">
        <f>S38</f>
        <v>0.45</v>
      </c>
      <c r="N46" s="246" t="s">
        <v>196</v>
      </c>
      <c r="O46" s="247">
        <f>S48</f>
        <v>0.17</v>
      </c>
      <c r="P46" s="248"/>
      <c r="Q46" s="249"/>
      <c r="R46" s="250"/>
      <c r="S46" s="251">
        <f>ROUNDDOWN(M46-O46,2)</f>
        <v>0.28000000000000003</v>
      </c>
      <c r="T46" s="217" t="s">
        <v>164</v>
      </c>
    </row>
    <row r="47" spans="2:20" ht="15" customHeight="1">
      <c r="B47" s="181"/>
      <c r="C47" s="252"/>
      <c r="D47" s="464"/>
      <c r="E47" s="254"/>
      <c r="F47" s="255"/>
      <c r="G47" s="256"/>
      <c r="H47" s="610">
        <v>500</v>
      </c>
      <c r="I47" s="613">
        <f>H44+H46+H47</f>
        <v>500</v>
      </c>
      <c r="J47" s="189" t="s">
        <v>197</v>
      </c>
      <c r="K47" s="221"/>
      <c r="L47" s="221" t="s">
        <v>198</v>
      </c>
      <c r="M47" s="237"/>
      <c r="N47" s="238" t="s">
        <v>199</v>
      </c>
      <c r="O47" s="221"/>
      <c r="P47" s="221"/>
      <c r="Q47" s="257"/>
      <c r="R47" s="258"/>
      <c r="S47" s="194"/>
      <c r="T47" s="222"/>
    </row>
    <row r="48" spans="2:20" ht="15" customHeight="1">
      <c r="B48" s="259"/>
      <c r="C48" s="252"/>
      <c r="D48" s="260"/>
      <c r="E48" s="261"/>
      <c r="F48" s="255"/>
      <c r="G48" s="262"/>
      <c r="H48" s="611"/>
      <c r="I48" s="643"/>
      <c r="J48" s="263"/>
      <c r="K48" s="264"/>
      <c r="L48" s="265" t="s">
        <v>198</v>
      </c>
      <c r="M48" s="264"/>
      <c r="N48" s="264"/>
      <c r="O48" s="214">
        <f>S40</f>
        <v>0.17</v>
      </c>
      <c r="P48" s="214"/>
      <c r="Q48" s="214"/>
      <c r="R48" s="186"/>
      <c r="S48" s="251">
        <f>ROUNDDOWN(O48+Q48,2)</f>
        <v>0.17</v>
      </c>
      <c r="T48" s="266" t="s">
        <v>164</v>
      </c>
    </row>
    <row r="49" spans="2:20" ht="15" customHeight="1">
      <c r="B49" s="181"/>
      <c r="C49" s="252"/>
      <c r="D49" s="260"/>
      <c r="E49" s="261"/>
      <c r="F49" s="255"/>
      <c r="G49" s="262"/>
      <c r="H49" s="611"/>
      <c r="I49" s="643"/>
      <c r="J49" s="473" t="s">
        <v>450</v>
      </c>
      <c r="K49" s="221"/>
      <c r="L49" s="221"/>
      <c r="M49" s="221"/>
      <c r="N49" s="221"/>
      <c r="O49" s="268"/>
      <c r="P49" s="269"/>
      <c r="Q49" s="258"/>
      <c r="R49" s="270"/>
      <c r="S49" s="194"/>
      <c r="T49" s="222"/>
    </row>
    <row r="50" spans="2:20" ht="15" customHeight="1">
      <c r="B50" s="181"/>
      <c r="C50" s="252"/>
      <c r="D50" s="260"/>
      <c r="E50" s="261"/>
      <c r="F50" s="255"/>
      <c r="G50" s="262"/>
      <c r="H50" s="611"/>
      <c r="I50" s="643"/>
      <c r="J50" s="271" t="s">
        <v>201</v>
      </c>
      <c r="K50" s="272">
        <f>D40/1000</f>
        <v>0.7</v>
      </c>
      <c r="L50" s="273" t="s">
        <v>53</v>
      </c>
      <c r="M50" s="343">
        <f>D55/1000</f>
        <v>0.5</v>
      </c>
      <c r="N50" s="275" t="s">
        <v>122</v>
      </c>
      <c r="O50" s="276" t="s">
        <v>202</v>
      </c>
      <c r="P50" s="277">
        <f>I47/1000</f>
        <v>0.5</v>
      </c>
      <c r="Q50" s="278" t="s">
        <v>203</v>
      </c>
      <c r="R50" s="279">
        <v>4</v>
      </c>
      <c r="S50" s="280">
        <f>((K50+M50)/2)*P50*R50</f>
        <v>1.2</v>
      </c>
      <c r="T50" s="217" t="s">
        <v>204</v>
      </c>
    </row>
    <row r="51" spans="2:20" ht="15" customHeight="1" thickBot="1">
      <c r="B51" s="181"/>
      <c r="C51" s="281"/>
      <c r="D51" s="282"/>
      <c r="E51" s="283"/>
      <c r="F51" s="284"/>
      <c r="G51" s="285"/>
      <c r="H51" s="612"/>
      <c r="I51" s="643"/>
      <c r="J51" s="286"/>
      <c r="K51" s="287"/>
      <c r="L51" s="287"/>
      <c r="M51" s="287"/>
      <c r="N51" s="287"/>
      <c r="O51" s="288"/>
      <c r="P51" s="258"/>
      <c r="Q51" s="258"/>
      <c r="R51" s="258"/>
      <c r="S51" s="289"/>
      <c r="T51" s="290"/>
    </row>
    <row r="52" spans="2:20" ht="15" customHeight="1">
      <c r="B52" s="181"/>
      <c r="C52" s="291"/>
      <c r="D52" s="292"/>
      <c r="E52" s="293"/>
      <c r="F52" s="294"/>
      <c r="G52" s="463"/>
      <c r="H52" s="197"/>
      <c r="I52" s="210"/>
      <c r="J52" s="295"/>
      <c r="K52" s="296"/>
      <c r="L52" s="248"/>
      <c r="M52" s="297"/>
      <c r="N52" s="298"/>
      <c r="O52" s="192"/>
      <c r="P52" s="299"/>
      <c r="Q52" s="300"/>
      <c r="R52" s="300"/>
      <c r="S52" s="251"/>
      <c r="T52" s="226"/>
    </row>
    <row r="53" spans="2:20" ht="15" customHeight="1">
      <c r="B53" s="181"/>
      <c r="C53" s="301">
        <v>100</v>
      </c>
      <c r="D53" s="602">
        <v>700</v>
      </c>
      <c r="E53" s="604"/>
      <c r="F53" s="302">
        <v>100</v>
      </c>
      <c r="G53" s="196"/>
      <c r="H53" s="303"/>
      <c r="I53" s="210"/>
      <c r="J53" s="286"/>
      <c r="K53" s="287"/>
      <c r="L53" s="287"/>
      <c r="M53" s="287"/>
      <c r="N53" s="287"/>
      <c r="O53" s="304"/>
      <c r="P53" s="305"/>
      <c r="Q53" s="304"/>
      <c r="R53" s="193"/>
      <c r="S53" s="194"/>
      <c r="T53" s="222"/>
    </row>
    <row r="54" spans="2:20" ht="15" customHeight="1">
      <c r="B54" s="306"/>
      <c r="C54" s="307"/>
      <c r="D54" s="231"/>
      <c r="E54" s="230"/>
      <c r="F54" s="308"/>
      <c r="G54" s="309"/>
      <c r="H54" s="303"/>
      <c r="I54" s="210"/>
      <c r="J54" s="310"/>
      <c r="K54" s="234"/>
      <c r="L54" s="234"/>
      <c r="M54" s="234"/>
      <c r="N54" s="234"/>
      <c r="O54" s="311"/>
      <c r="P54" s="311"/>
      <c r="Q54" s="311"/>
      <c r="R54" s="311"/>
      <c r="S54" s="312"/>
      <c r="T54" s="313"/>
    </row>
    <row r="55" spans="2:20" ht="15" customHeight="1">
      <c r="B55" s="181"/>
      <c r="C55" s="301">
        <v>100</v>
      </c>
      <c r="D55" s="602">
        <v>500</v>
      </c>
      <c r="E55" s="604"/>
      <c r="F55" s="302">
        <v>100</v>
      </c>
      <c r="G55" s="196"/>
      <c r="H55" s="303"/>
      <c r="I55" s="210"/>
      <c r="J55" s="286" t="s">
        <v>205</v>
      </c>
      <c r="K55" s="314"/>
      <c r="L55" s="314" t="s">
        <v>388</v>
      </c>
      <c r="M55" s="314"/>
      <c r="N55" s="314"/>
      <c r="O55" s="211"/>
      <c r="P55" s="315"/>
      <c r="Q55" s="315"/>
      <c r="R55" s="315"/>
      <c r="S55" s="316"/>
      <c r="T55" s="317"/>
    </row>
    <row r="56" spans="2:20" ht="15" customHeight="1">
      <c r="B56" s="181"/>
      <c r="C56" s="218"/>
      <c r="D56" s="318"/>
      <c r="E56" s="318"/>
      <c r="F56" s="319"/>
      <c r="G56" s="309"/>
      <c r="H56" s="303"/>
      <c r="I56" s="210"/>
      <c r="J56" s="320"/>
      <c r="K56" s="321"/>
      <c r="L56" s="321"/>
      <c r="M56" s="321"/>
      <c r="N56" s="321"/>
      <c r="O56" s="322"/>
      <c r="P56" s="323"/>
      <c r="Q56" s="311"/>
      <c r="R56" s="186"/>
      <c r="S56" s="324">
        <v>4</v>
      </c>
      <c r="T56" s="313" t="s">
        <v>31</v>
      </c>
    </row>
    <row r="57" spans="2:20" ht="15" customHeight="1">
      <c r="B57" s="181"/>
      <c r="C57" s="615"/>
      <c r="D57" s="616"/>
      <c r="E57" s="616"/>
      <c r="F57" s="617"/>
      <c r="G57" s="196"/>
      <c r="H57" s="197"/>
      <c r="I57" s="210"/>
      <c r="J57" s="189" t="s">
        <v>207</v>
      </c>
      <c r="K57" s="314"/>
      <c r="L57" s="314" t="s">
        <v>371</v>
      </c>
      <c r="M57" s="191"/>
      <c r="N57" s="191"/>
      <c r="O57" s="193"/>
      <c r="P57" s="193"/>
      <c r="Q57" s="258"/>
      <c r="R57" s="258"/>
      <c r="S57" s="194"/>
      <c r="T57" s="195"/>
    </row>
    <row r="58" spans="2:20" ht="15" customHeight="1">
      <c r="B58" s="181"/>
      <c r="C58" s="602">
        <f>C53+D53+F53</f>
        <v>900</v>
      </c>
      <c r="D58" s="603"/>
      <c r="E58" s="603"/>
      <c r="F58" s="604"/>
      <c r="G58" s="196"/>
      <c r="H58" s="463"/>
      <c r="I58" s="184"/>
      <c r="J58" s="263"/>
      <c r="K58" s="185"/>
      <c r="L58" s="185"/>
      <c r="M58" s="185"/>
      <c r="N58" s="185"/>
      <c r="O58" s="186">
        <v>3</v>
      </c>
      <c r="P58" s="311"/>
      <c r="Q58" s="186"/>
      <c r="R58" s="186"/>
      <c r="S58" s="325">
        <f>O58</f>
        <v>3</v>
      </c>
      <c r="T58" s="188" t="s">
        <v>30</v>
      </c>
    </row>
    <row r="59" spans="2:20" ht="15" customHeight="1">
      <c r="B59" s="181"/>
      <c r="C59" s="326"/>
      <c r="D59" s="318"/>
      <c r="E59" s="318"/>
      <c r="F59" s="327"/>
      <c r="G59" s="196"/>
      <c r="H59" s="197"/>
      <c r="I59" s="184"/>
      <c r="J59" s="189" t="s">
        <v>385</v>
      </c>
      <c r="K59" s="328"/>
      <c r="L59" s="328"/>
      <c r="M59" s="328"/>
      <c r="N59" s="328"/>
      <c r="O59" s="329"/>
      <c r="P59" s="330"/>
      <c r="Q59" s="329"/>
      <c r="R59" s="329"/>
      <c r="S59" s="331"/>
      <c r="T59" s="332"/>
    </row>
    <row r="60" spans="2:20" ht="15" customHeight="1">
      <c r="B60" s="181"/>
      <c r="C60" s="602">
        <f>C55+D55+F55</f>
        <v>700</v>
      </c>
      <c r="D60" s="603"/>
      <c r="E60" s="603"/>
      <c r="F60" s="604"/>
      <c r="G60" s="196"/>
      <c r="H60" s="463"/>
      <c r="I60" s="184"/>
      <c r="J60" s="333"/>
      <c r="K60" s="334"/>
      <c r="L60" s="334"/>
      <c r="M60" s="334"/>
      <c r="N60" s="334"/>
      <c r="O60" s="186">
        <v>3</v>
      </c>
      <c r="P60" s="335"/>
      <c r="Q60" s="335"/>
      <c r="R60" s="335"/>
      <c r="S60" s="325">
        <f>O60</f>
        <v>3</v>
      </c>
      <c r="T60" s="188" t="s">
        <v>30</v>
      </c>
    </row>
    <row r="61" spans="2:20" ht="15" customHeight="1">
      <c r="B61" s="181"/>
      <c r="C61" s="182"/>
      <c r="D61" s="463"/>
      <c r="E61" s="463"/>
      <c r="F61" s="463"/>
      <c r="G61" s="463"/>
      <c r="H61" s="463"/>
      <c r="I61" s="184"/>
      <c r="J61" s="336" t="s">
        <v>211</v>
      </c>
      <c r="K61" s="191"/>
      <c r="L61" s="191"/>
      <c r="M61" s="191"/>
      <c r="N61" s="191"/>
      <c r="O61" s="193"/>
      <c r="P61" s="193"/>
      <c r="Q61" s="258"/>
      <c r="R61" s="258"/>
      <c r="S61" s="194"/>
      <c r="T61" s="195"/>
    </row>
    <row r="62" spans="2:20" ht="15" customHeight="1">
      <c r="B62" s="181"/>
      <c r="C62" s="182"/>
      <c r="D62" s="463"/>
      <c r="E62" s="463"/>
      <c r="F62" s="463"/>
      <c r="G62" s="463"/>
      <c r="H62" s="463"/>
      <c r="I62" s="197"/>
      <c r="J62" s="263"/>
      <c r="K62" s="185"/>
      <c r="L62" s="185"/>
      <c r="M62" s="185"/>
      <c r="N62" s="185"/>
      <c r="O62" s="186">
        <v>1</v>
      </c>
      <c r="P62" s="311"/>
      <c r="Q62" s="186"/>
      <c r="R62" s="186"/>
      <c r="S62" s="325">
        <f>ROUNDDOWN(dhTextEvaluate(O62),2)</f>
        <v>1</v>
      </c>
      <c r="T62" s="188" t="s">
        <v>28</v>
      </c>
    </row>
    <row r="63" spans="2:20" ht="15" customHeight="1">
      <c r="B63" s="181"/>
      <c r="C63" s="182"/>
      <c r="D63" s="463"/>
      <c r="E63" s="463"/>
      <c r="F63" s="463"/>
      <c r="G63" s="463"/>
      <c r="H63" s="463"/>
      <c r="I63" s="184"/>
      <c r="J63" s="189"/>
      <c r="K63" s="337"/>
      <c r="L63" s="337"/>
      <c r="M63" s="337"/>
      <c r="N63" s="337"/>
      <c r="O63" s="193"/>
      <c r="P63" s="193"/>
      <c r="Q63" s="193"/>
      <c r="R63" s="193"/>
      <c r="S63" s="194"/>
      <c r="T63" s="195"/>
    </row>
    <row r="64" spans="2:20" ht="15" customHeight="1">
      <c r="B64" s="338"/>
      <c r="C64" s="339"/>
      <c r="D64" s="279"/>
      <c r="E64" s="279"/>
      <c r="F64" s="279"/>
      <c r="G64" s="279"/>
      <c r="H64" s="279"/>
      <c r="I64" s="340"/>
      <c r="J64" s="263"/>
      <c r="K64" s="185"/>
      <c r="L64" s="185"/>
      <c r="M64" s="185"/>
      <c r="N64" s="185"/>
      <c r="O64" s="186"/>
      <c r="P64" s="186"/>
      <c r="Q64" s="186"/>
      <c r="R64" s="341"/>
      <c r="S64" s="342"/>
      <c r="T64" s="188"/>
    </row>
    <row r="65" spans="2:20" ht="24.95" customHeight="1">
      <c r="B65" s="438" t="s">
        <v>233</v>
      </c>
      <c r="C65" s="646" t="s">
        <v>532</v>
      </c>
      <c r="D65" s="644"/>
      <c r="E65" s="644"/>
      <c r="F65" s="644"/>
      <c r="G65" s="644"/>
      <c r="H65" s="641"/>
      <c r="I65" s="644" t="s">
        <v>398</v>
      </c>
      <c r="J65" s="644"/>
      <c r="K65" s="645"/>
      <c r="L65" s="640"/>
      <c r="M65" s="641"/>
      <c r="N65" s="641"/>
      <c r="O65" s="641"/>
      <c r="P65" s="641"/>
      <c r="Q65" s="641"/>
      <c r="R65" s="641"/>
      <c r="S65" s="641"/>
      <c r="T65" s="642"/>
    </row>
    <row r="66" spans="2:20" ht="15" customHeight="1">
      <c r="B66" s="181"/>
      <c r="C66" s="182"/>
      <c r="D66" s="463"/>
      <c r="E66" s="463"/>
      <c r="F66" s="463"/>
      <c r="G66" s="463"/>
      <c r="H66" s="463"/>
      <c r="I66" s="184"/>
      <c r="J66" s="185"/>
      <c r="K66" s="185"/>
      <c r="L66" s="185" t="s">
        <v>33</v>
      </c>
      <c r="M66" s="185" t="s">
        <v>34</v>
      </c>
      <c r="N66" s="185" t="s">
        <v>35</v>
      </c>
      <c r="O66" s="186" t="s">
        <v>36</v>
      </c>
      <c r="P66" s="186" t="s">
        <v>37</v>
      </c>
      <c r="Q66" s="186"/>
      <c r="R66" s="186"/>
      <c r="S66" s="187" t="s">
        <v>38</v>
      </c>
      <c r="T66" s="188"/>
    </row>
    <row r="67" spans="2:20" ht="15" customHeight="1">
      <c r="B67" s="181"/>
      <c r="C67" s="182"/>
      <c r="D67" s="463"/>
      <c r="E67" s="463"/>
      <c r="F67" s="463"/>
      <c r="G67" s="463"/>
      <c r="H67" s="463"/>
      <c r="I67" s="184"/>
      <c r="J67" s="189" t="s">
        <v>39</v>
      </c>
      <c r="K67" s="190"/>
      <c r="L67" s="190" t="s">
        <v>40</v>
      </c>
      <c r="M67" s="191"/>
      <c r="N67" s="191"/>
      <c r="O67" s="192"/>
      <c r="P67" s="193"/>
      <c r="Q67" s="193"/>
      <c r="R67" s="193"/>
      <c r="S67" s="194"/>
      <c r="T67" s="195"/>
    </row>
    <row r="68" spans="2:20" ht="15" customHeight="1">
      <c r="B68" s="181"/>
      <c r="C68" s="616">
        <f>C90+(0.3*(H79)*2)</f>
        <v>580</v>
      </c>
      <c r="D68" s="616"/>
      <c r="E68" s="616"/>
      <c r="F68" s="616"/>
      <c r="G68" s="196"/>
      <c r="H68" s="197"/>
      <c r="I68" s="184"/>
      <c r="J68" s="198" t="s">
        <v>41</v>
      </c>
      <c r="K68" s="199">
        <f>C68/1000</f>
        <v>0.57999999999999996</v>
      </c>
      <c r="L68" s="199"/>
      <c r="M68" s="199"/>
      <c r="N68" s="200" t="s">
        <v>42</v>
      </c>
      <c r="O68" s="201">
        <f>C90/1000</f>
        <v>0.4</v>
      </c>
      <c r="P68" s="202"/>
      <c r="Q68" s="203" t="s">
        <v>43</v>
      </c>
      <c r="R68" s="204">
        <f>(H79)/1000</f>
        <v>0.3</v>
      </c>
      <c r="S68" s="205"/>
      <c r="T68" s="206"/>
    </row>
    <row r="69" spans="2:20" ht="15" customHeight="1">
      <c r="B69" s="181"/>
      <c r="C69" s="207"/>
      <c r="D69" s="208"/>
      <c r="E69" s="208"/>
      <c r="F69" s="209"/>
      <c r="G69" s="196"/>
      <c r="H69" s="197"/>
      <c r="I69" s="210"/>
      <c r="J69" s="198" t="s">
        <v>44</v>
      </c>
      <c r="K69" s="199">
        <f>C70/1000</f>
        <v>0.57999999999999996</v>
      </c>
      <c r="L69" s="199"/>
      <c r="M69" s="199"/>
      <c r="N69" s="200" t="s">
        <v>45</v>
      </c>
      <c r="O69" s="201">
        <f>C92/1000</f>
        <v>0.4</v>
      </c>
      <c r="P69" s="202"/>
      <c r="Q69" s="192"/>
      <c r="R69" s="211"/>
      <c r="S69" s="212"/>
      <c r="T69" s="206"/>
    </row>
    <row r="70" spans="2:20" ht="15" customHeight="1">
      <c r="B70" s="181"/>
      <c r="C70" s="602">
        <f>C92+(0.3*(H79)*2)</f>
        <v>580</v>
      </c>
      <c r="D70" s="603"/>
      <c r="E70" s="603"/>
      <c r="F70" s="604"/>
      <c r="G70" s="196"/>
      <c r="H70" s="197"/>
      <c r="I70" s="210"/>
      <c r="J70" s="213" t="s">
        <v>46</v>
      </c>
      <c r="K70" s="214"/>
      <c r="L70" s="214"/>
      <c r="M70" s="214"/>
      <c r="N70" s="214"/>
      <c r="O70" s="215"/>
      <c r="P70" s="214"/>
      <c r="Q70" s="186"/>
      <c r="R70" s="186"/>
      <c r="S70" s="216">
        <f>ROUNDDOWN(R68/6*((2*K68+O68)*K69+(2*O68+K68)*O69),2)</f>
        <v>7.0000000000000007E-2</v>
      </c>
      <c r="T70" s="217" t="s">
        <v>164</v>
      </c>
    </row>
    <row r="71" spans="2:20" ht="15" customHeight="1">
      <c r="B71" s="181"/>
      <c r="C71" s="218"/>
      <c r="D71" s="219"/>
      <c r="E71" s="219"/>
      <c r="F71" s="209"/>
      <c r="G71" s="196"/>
      <c r="H71" s="197"/>
      <c r="I71" s="210"/>
      <c r="J71" s="189" t="s">
        <v>47</v>
      </c>
      <c r="K71" s="220"/>
      <c r="L71" s="220" t="s">
        <v>48</v>
      </c>
      <c r="M71" s="221"/>
      <c r="N71" s="221"/>
      <c r="O71" s="221"/>
      <c r="P71" s="220"/>
      <c r="Q71" s="190"/>
      <c r="R71" s="190"/>
      <c r="S71" s="194"/>
      <c r="T71" s="222"/>
    </row>
    <row r="72" spans="2:20" ht="15" customHeight="1">
      <c r="B72" s="181"/>
      <c r="C72" s="223"/>
      <c r="D72" s="620">
        <v>200</v>
      </c>
      <c r="E72" s="621"/>
      <c r="F72" s="224"/>
      <c r="G72" s="196"/>
      <c r="H72" s="197"/>
      <c r="I72" s="210"/>
      <c r="J72" s="198" t="s">
        <v>41</v>
      </c>
      <c r="K72" s="199">
        <f>D72/1000</f>
        <v>0.2</v>
      </c>
      <c r="L72" s="199"/>
      <c r="M72" s="199"/>
      <c r="N72" s="200" t="s">
        <v>42</v>
      </c>
      <c r="O72" s="199">
        <f>D87/1000</f>
        <v>0.2</v>
      </c>
      <c r="P72" s="202"/>
      <c r="Q72" s="203" t="s">
        <v>43</v>
      </c>
      <c r="R72" s="204">
        <f>H79/1000</f>
        <v>0.3</v>
      </c>
      <c r="S72" s="225">
        <f>ROUNDDOWN(K72*O72*R72,2)</f>
        <v>0.01</v>
      </c>
      <c r="T72" s="226" t="s">
        <v>49</v>
      </c>
    </row>
    <row r="73" spans="2:20" ht="15" customHeight="1">
      <c r="B73" s="181"/>
      <c r="C73" s="227"/>
      <c r="D73" s="228"/>
      <c r="E73" s="229"/>
      <c r="F73" s="230"/>
      <c r="G73" s="463"/>
      <c r="H73" s="197"/>
      <c r="I73" s="210"/>
      <c r="J73" s="198"/>
      <c r="K73" s="199"/>
      <c r="L73" s="199"/>
      <c r="M73" s="199"/>
      <c r="N73" s="200"/>
      <c r="O73" s="199"/>
      <c r="P73" s="202"/>
      <c r="Q73" s="203"/>
      <c r="R73" s="204"/>
      <c r="S73" s="225">
        <f>ROUNDDOWN(K73*O73*R73,2)</f>
        <v>0</v>
      </c>
      <c r="T73" s="226" t="s">
        <v>50</v>
      </c>
    </row>
    <row r="74" spans="2:20" ht="15" customHeight="1">
      <c r="B74" s="181"/>
      <c r="C74" s="227"/>
      <c r="D74" s="231"/>
      <c r="E74" s="230"/>
      <c r="F74" s="230"/>
      <c r="G74" s="463"/>
      <c r="H74" s="197"/>
      <c r="I74" s="210"/>
      <c r="J74" s="198"/>
      <c r="K74" s="199"/>
      <c r="L74" s="199"/>
      <c r="M74" s="199"/>
      <c r="N74" s="232"/>
      <c r="O74" s="199"/>
      <c r="P74" s="202"/>
      <c r="Q74" s="203"/>
      <c r="R74" s="204"/>
      <c r="S74" s="225"/>
      <c r="T74" s="226"/>
    </row>
    <row r="75" spans="2:20" ht="15" customHeight="1">
      <c r="B75" s="181"/>
      <c r="C75" s="227"/>
      <c r="D75" s="231"/>
      <c r="E75" s="230"/>
      <c r="F75" s="230"/>
      <c r="G75" s="463"/>
      <c r="H75" s="197"/>
      <c r="I75" s="210"/>
      <c r="J75" s="198"/>
      <c r="K75" s="199"/>
      <c r="L75" s="199"/>
      <c r="M75" s="199"/>
      <c r="N75" s="232"/>
      <c r="O75" s="199"/>
      <c r="P75" s="202"/>
      <c r="Q75" s="203"/>
      <c r="R75" s="204"/>
      <c r="S75" s="225"/>
      <c r="T75" s="226"/>
    </row>
    <row r="76" spans="2:20" ht="15" customHeight="1">
      <c r="B76" s="181"/>
      <c r="C76" s="227"/>
      <c r="D76" s="231"/>
      <c r="E76" s="230"/>
      <c r="F76" s="230"/>
      <c r="G76" s="463"/>
      <c r="H76" s="233"/>
      <c r="I76" s="210"/>
      <c r="J76" s="213" t="s">
        <v>51</v>
      </c>
      <c r="K76" s="214"/>
      <c r="L76" s="214"/>
      <c r="M76" s="214"/>
      <c r="N76" s="214"/>
      <c r="O76" s="215"/>
      <c r="P76" s="214"/>
      <c r="Q76" s="234"/>
      <c r="R76" s="235"/>
      <c r="S76" s="216">
        <f>SUM(S72:S75)</f>
        <v>0.01</v>
      </c>
      <c r="T76" s="217" t="s">
        <v>164</v>
      </c>
    </row>
    <row r="77" spans="2:20" ht="15" customHeight="1">
      <c r="B77" s="181"/>
      <c r="C77" s="227"/>
      <c r="D77" s="231"/>
      <c r="E77" s="230"/>
      <c r="F77" s="230"/>
      <c r="G77" s="463"/>
      <c r="H77" s="197"/>
      <c r="I77" s="236"/>
      <c r="J77" s="189" t="s">
        <v>52</v>
      </c>
      <c r="K77" s="221"/>
      <c r="L77" s="237" t="s">
        <v>193</v>
      </c>
      <c r="M77" s="237" t="s">
        <v>194</v>
      </c>
      <c r="N77" s="238" t="s">
        <v>195</v>
      </c>
      <c r="O77" s="239"/>
      <c r="P77" s="237"/>
      <c r="Q77" s="240"/>
      <c r="R77" s="240"/>
      <c r="S77" s="241"/>
      <c r="T77" s="222"/>
    </row>
    <row r="78" spans="2:20" ht="15" customHeight="1" thickBot="1">
      <c r="B78" s="242"/>
      <c r="C78" s="609"/>
      <c r="D78" s="609"/>
      <c r="E78" s="609"/>
      <c r="F78" s="609"/>
      <c r="G78" s="243"/>
      <c r="H78" s="243"/>
      <c r="I78" s="244"/>
      <c r="J78" s="245"/>
      <c r="K78" s="246"/>
      <c r="L78" s="246" t="s">
        <v>193</v>
      </c>
      <c r="M78" s="246">
        <f>S70</f>
        <v>7.0000000000000007E-2</v>
      </c>
      <c r="N78" s="246" t="s">
        <v>196</v>
      </c>
      <c r="O78" s="247">
        <f>S80</f>
        <v>0.01</v>
      </c>
      <c r="P78" s="248"/>
      <c r="Q78" s="249"/>
      <c r="R78" s="250"/>
      <c r="S78" s="251">
        <f>ROUNDDOWN(M78-O78,2)</f>
        <v>0.06</v>
      </c>
      <c r="T78" s="217" t="s">
        <v>164</v>
      </c>
    </row>
    <row r="79" spans="2:20" ht="15" customHeight="1">
      <c r="B79" s="181"/>
      <c r="C79" s="252"/>
      <c r="D79" s="464"/>
      <c r="E79" s="254"/>
      <c r="F79" s="255"/>
      <c r="G79" s="256"/>
      <c r="H79" s="610">
        <v>300</v>
      </c>
      <c r="I79" s="613">
        <f>H76+H78+H79</f>
        <v>300</v>
      </c>
      <c r="J79" s="189" t="s">
        <v>197</v>
      </c>
      <c r="K79" s="221"/>
      <c r="L79" s="221" t="s">
        <v>198</v>
      </c>
      <c r="M79" s="237"/>
      <c r="N79" s="238" t="s">
        <v>199</v>
      </c>
      <c r="O79" s="221"/>
      <c r="P79" s="221"/>
      <c r="Q79" s="257"/>
      <c r="R79" s="258"/>
      <c r="S79" s="194"/>
      <c r="T79" s="222"/>
    </row>
    <row r="80" spans="2:20" ht="15" customHeight="1">
      <c r="B80" s="259"/>
      <c r="C80" s="252"/>
      <c r="D80" s="260"/>
      <c r="E80" s="261"/>
      <c r="F80" s="255"/>
      <c r="G80" s="262"/>
      <c r="H80" s="611"/>
      <c r="I80" s="643"/>
      <c r="J80" s="263"/>
      <c r="K80" s="264"/>
      <c r="L80" s="265" t="s">
        <v>198</v>
      </c>
      <c r="M80" s="264"/>
      <c r="N80" s="264"/>
      <c r="O80" s="214">
        <f>S72</f>
        <v>0.01</v>
      </c>
      <c r="P80" s="214"/>
      <c r="Q80" s="214"/>
      <c r="R80" s="186"/>
      <c r="S80" s="251">
        <f>ROUNDDOWN(O80+Q80,2)</f>
        <v>0.01</v>
      </c>
      <c r="T80" s="266" t="s">
        <v>164</v>
      </c>
    </row>
    <row r="81" spans="2:20" ht="15" customHeight="1">
      <c r="B81" s="181"/>
      <c r="C81" s="252"/>
      <c r="D81" s="260"/>
      <c r="E81" s="261"/>
      <c r="F81" s="255"/>
      <c r="G81" s="262"/>
      <c r="H81" s="611"/>
      <c r="I81" s="643"/>
      <c r="J81" s="473" t="s">
        <v>450</v>
      </c>
      <c r="K81" s="221"/>
      <c r="L81" s="221"/>
      <c r="M81" s="221"/>
      <c r="N81" s="221"/>
      <c r="O81" s="268"/>
      <c r="P81" s="269"/>
      <c r="Q81" s="258"/>
      <c r="R81" s="270"/>
      <c r="S81" s="194"/>
      <c r="T81" s="222"/>
    </row>
    <row r="82" spans="2:20" ht="15" customHeight="1">
      <c r="B82" s="181"/>
      <c r="C82" s="252"/>
      <c r="D82" s="260"/>
      <c r="E82" s="261"/>
      <c r="F82" s="255"/>
      <c r="G82" s="262"/>
      <c r="H82" s="611"/>
      <c r="I82" s="643"/>
      <c r="J82" s="271" t="s">
        <v>201</v>
      </c>
      <c r="K82" s="272">
        <f>D72/1000</f>
        <v>0.2</v>
      </c>
      <c r="L82" s="273" t="s">
        <v>53</v>
      </c>
      <c r="M82" s="343">
        <f>D87/1000</f>
        <v>0.2</v>
      </c>
      <c r="N82" s="275" t="s">
        <v>122</v>
      </c>
      <c r="O82" s="276" t="s">
        <v>202</v>
      </c>
      <c r="P82" s="277">
        <f>I79/1000</f>
        <v>0.3</v>
      </c>
      <c r="Q82" s="278" t="s">
        <v>203</v>
      </c>
      <c r="R82" s="279">
        <v>4</v>
      </c>
      <c r="S82" s="280">
        <f>((K82+M82)/2)*P82*R82</f>
        <v>0.24</v>
      </c>
      <c r="T82" s="217" t="s">
        <v>204</v>
      </c>
    </row>
    <row r="83" spans="2:20" ht="15" customHeight="1" thickBot="1">
      <c r="B83" s="181"/>
      <c r="C83" s="281"/>
      <c r="D83" s="282"/>
      <c r="E83" s="283"/>
      <c r="F83" s="284"/>
      <c r="G83" s="285"/>
      <c r="H83" s="612"/>
      <c r="I83" s="643"/>
      <c r="J83" s="286"/>
      <c r="K83" s="287"/>
      <c r="L83" s="287"/>
      <c r="M83" s="287"/>
      <c r="N83" s="287"/>
      <c r="O83" s="288"/>
      <c r="P83" s="258"/>
      <c r="Q83" s="258"/>
      <c r="R83" s="258"/>
      <c r="S83" s="289"/>
      <c r="T83" s="290"/>
    </row>
    <row r="84" spans="2:20" ht="15" customHeight="1">
      <c r="B84" s="181"/>
      <c r="C84" s="291"/>
      <c r="D84" s="292"/>
      <c r="E84" s="293"/>
      <c r="F84" s="294"/>
      <c r="G84" s="463"/>
      <c r="H84" s="197"/>
      <c r="I84" s="210"/>
      <c r="J84" s="295"/>
      <c r="K84" s="296"/>
      <c r="L84" s="248"/>
      <c r="M84" s="297"/>
      <c r="N84" s="298"/>
      <c r="O84" s="192"/>
      <c r="P84" s="299"/>
      <c r="Q84" s="300"/>
      <c r="R84" s="300"/>
      <c r="S84" s="251"/>
      <c r="T84" s="226"/>
    </row>
    <row r="85" spans="2:20" ht="15" customHeight="1">
      <c r="B85" s="181"/>
      <c r="C85" s="301">
        <v>100</v>
      </c>
      <c r="D85" s="602">
        <v>200</v>
      </c>
      <c r="E85" s="604"/>
      <c r="F85" s="302">
        <v>100</v>
      </c>
      <c r="G85" s="196"/>
      <c r="H85" s="303"/>
      <c r="I85" s="210"/>
      <c r="J85" s="286"/>
      <c r="K85" s="287"/>
      <c r="L85" s="287"/>
      <c r="M85" s="287"/>
      <c r="N85" s="287"/>
      <c r="O85" s="304"/>
      <c r="P85" s="305"/>
      <c r="Q85" s="304"/>
      <c r="R85" s="193"/>
      <c r="S85" s="194"/>
      <c r="T85" s="222"/>
    </row>
    <row r="86" spans="2:20" ht="15" customHeight="1">
      <c r="B86" s="306"/>
      <c r="C86" s="307"/>
      <c r="D86" s="231"/>
      <c r="E86" s="230"/>
      <c r="F86" s="308"/>
      <c r="G86" s="309"/>
      <c r="H86" s="303"/>
      <c r="I86" s="210"/>
      <c r="J86" s="310"/>
      <c r="K86" s="234"/>
      <c r="L86" s="234"/>
      <c r="M86" s="234"/>
      <c r="N86" s="234"/>
      <c r="O86" s="311"/>
      <c r="P86" s="311"/>
      <c r="Q86" s="311"/>
      <c r="R86" s="311"/>
      <c r="S86" s="312"/>
      <c r="T86" s="313"/>
    </row>
    <row r="87" spans="2:20" ht="15" customHeight="1">
      <c r="B87" s="181"/>
      <c r="C87" s="301">
        <v>100</v>
      </c>
      <c r="D87" s="602">
        <v>200</v>
      </c>
      <c r="E87" s="604"/>
      <c r="F87" s="302">
        <v>100</v>
      </c>
      <c r="G87" s="196"/>
      <c r="H87" s="303"/>
      <c r="I87" s="210"/>
      <c r="J87" s="286" t="s">
        <v>205</v>
      </c>
      <c r="K87" s="314"/>
      <c r="L87" s="314" t="s">
        <v>236</v>
      </c>
      <c r="M87" s="314"/>
      <c r="N87" s="314"/>
      <c r="O87" s="211"/>
      <c r="P87" s="315"/>
      <c r="Q87" s="315"/>
      <c r="R87" s="315"/>
      <c r="S87" s="316"/>
      <c r="T87" s="317"/>
    </row>
    <row r="88" spans="2:20" ht="15" customHeight="1">
      <c r="B88" s="181"/>
      <c r="C88" s="218"/>
      <c r="D88" s="318"/>
      <c r="E88" s="318"/>
      <c r="F88" s="319"/>
      <c r="G88" s="309"/>
      <c r="H88" s="303"/>
      <c r="I88" s="210"/>
      <c r="J88" s="320"/>
      <c r="K88" s="321"/>
      <c r="L88" s="321"/>
      <c r="M88" s="321"/>
      <c r="N88" s="321"/>
      <c r="O88" s="322"/>
      <c r="P88" s="323"/>
      <c r="Q88" s="311"/>
      <c r="R88" s="186"/>
      <c r="S88" s="324">
        <v>2</v>
      </c>
      <c r="T88" s="313" t="s">
        <v>31</v>
      </c>
    </row>
    <row r="89" spans="2:20" ht="15" customHeight="1">
      <c r="B89" s="181"/>
      <c r="C89" s="615"/>
      <c r="D89" s="616"/>
      <c r="E89" s="616"/>
      <c r="F89" s="617"/>
      <c r="G89" s="196"/>
      <c r="H89" s="197"/>
      <c r="I89" s="210"/>
      <c r="J89" s="189"/>
      <c r="K89" s="314"/>
      <c r="L89" s="314"/>
      <c r="M89" s="191"/>
      <c r="N89" s="191"/>
      <c r="O89" s="193"/>
      <c r="P89" s="193"/>
      <c r="Q89" s="258"/>
      <c r="R89" s="258"/>
      <c r="S89" s="194"/>
      <c r="T89" s="195"/>
    </row>
    <row r="90" spans="2:20" ht="15" customHeight="1">
      <c r="B90" s="181"/>
      <c r="C90" s="602">
        <f>C85+D85+F85</f>
        <v>400</v>
      </c>
      <c r="D90" s="603"/>
      <c r="E90" s="603"/>
      <c r="F90" s="604"/>
      <c r="G90" s="196"/>
      <c r="H90" s="463"/>
      <c r="I90" s="184"/>
      <c r="J90" s="263"/>
      <c r="K90" s="185"/>
      <c r="L90" s="185"/>
      <c r="M90" s="185"/>
      <c r="N90" s="185"/>
      <c r="O90" s="186"/>
      <c r="P90" s="311"/>
      <c r="Q90" s="186"/>
      <c r="R90" s="186"/>
      <c r="S90" s="325"/>
      <c r="T90" s="188"/>
    </row>
    <row r="91" spans="2:20" ht="15" customHeight="1">
      <c r="B91" s="181"/>
      <c r="C91" s="326"/>
      <c r="D91" s="318"/>
      <c r="E91" s="318"/>
      <c r="F91" s="327"/>
      <c r="G91" s="196"/>
      <c r="H91" s="197"/>
      <c r="I91" s="184"/>
      <c r="J91" s="189"/>
      <c r="K91" s="328"/>
      <c r="L91" s="328"/>
      <c r="M91" s="328"/>
      <c r="N91" s="328"/>
      <c r="O91" s="329"/>
      <c r="P91" s="330"/>
      <c r="Q91" s="329"/>
      <c r="R91" s="329"/>
      <c r="S91" s="331"/>
      <c r="T91" s="332"/>
    </row>
    <row r="92" spans="2:20" ht="15" customHeight="1">
      <c r="B92" s="181"/>
      <c r="C92" s="602">
        <f>C87+D87+F87</f>
        <v>400</v>
      </c>
      <c r="D92" s="603"/>
      <c r="E92" s="603"/>
      <c r="F92" s="604"/>
      <c r="G92" s="196"/>
      <c r="H92" s="463"/>
      <c r="I92" s="184"/>
      <c r="J92" s="333"/>
      <c r="K92" s="334"/>
      <c r="L92" s="334"/>
      <c r="M92" s="334"/>
      <c r="N92" s="334"/>
      <c r="O92" s="186"/>
      <c r="P92" s="335"/>
      <c r="Q92" s="335"/>
      <c r="R92" s="335"/>
      <c r="S92" s="325"/>
      <c r="T92" s="188"/>
    </row>
    <row r="93" spans="2:20" ht="15" customHeight="1">
      <c r="B93" s="181"/>
      <c r="C93" s="182"/>
      <c r="D93" s="463"/>
      <c r="E93" s="463"/>
      <c r="F93" s="463"/>
      <c r="G93" s="463"/>
      <c r="H93" s="463"/>
      <c r="I93" s="184"/>
      <c r="J93" s="336"/>
      <c r="K93" s="191"/>
      <c r="L93" s="191"/>
      <c r="M93" s="191"/>
      <c r="N93" s="191"/>
      <c r="O93" s="193"/>
      <c r="P93" s="193"/>
      <c r="Q93" s="258"/>
      <c r="R93" s="258"/>
      <c r="S93" s="194"/>
      <c r="T93" s="195"/>
    </row>
    <row r="94" spans="2:20" ht="15" customHeight="1">
      <c r="B94" s="181"/>
      <c r="C94" s="182"/>
      <c r="D94" s="463"/>
      <c r="E94" s="463"/>
      <c r="F94" s="463"/>
      <c r="G94" s="463"/>
      <c r="H94" s="463"/>
      <c r="I94" s="197"/>
      <c r="J94" s="263"/>
      <c r="K94" s="185"/>
      <c r="L94" s="185"/>
      <c r="M94" s="185"/>
      <c r="N94" s="185"/>
      <c r="O94" s="186"/>
      <c r="P94" s="311"/>
      <c r="Q94" s="186"/>
      <c r="R94" s="186"/>
      <c r="S94" s="325"/>
      <c r="T94" s="188"/>
    </row>
    <row r="95" spans="2:20" ht="15" customHeight="1">
      <c r="B95" s="181"/>
      <c r="C95" s="182"/>
      <c r="D95" s="463"/>
      <c r="E95" s="463"/>
      <c r="F95" s="463"/>
      <c r="G95" s="463"/>
      <c r="H95" s="463"/>
      <c r="I95" s="184"/>
      <c r="J95" s="189"/>
      <c r="K95" s="337"/>
      <c r="L95" s="337"/>
      <c r="M95" s="337"/>
      <c r="N95" s="337"/>
      <c r="O95" s="193"/>
      <c r="P95" s="193"/>
      <c r="Q95" s="193"/>
      <c r="R95" s="193"/>
      <c r="S95" s="194"/>
      <c r="T95" s="195"/>
    </row>
    <row r="96" spans="2:20" ht="15" customHeight="1">
      <c r="B96" s="338"/>
      <c r="C96" s="339"/>
      <c r="D96" s="279"/>
      <c r="E96" s="279"/>
      <c r="F96" s="279"/>
      <c r="G96" s="279"/>
      <c r="H96" s="279"/>
      <c r="I96" s="340"/>
      <c r="J96" s="263"/>
      <c r="K96" s="185"/>
      <c r="L96" s="185"/>
      <c r="M96" s="185"/>
      <c r="N96" s="185"/>
      <c r="O96" s="186"/>
      <c r="P96" s="186"/>
      <c r="Q96" s="186"/>
      <c r="R96" s="341"/>
      <c r="S96" s="342"/>
      <c r="T96" s="188"/>
    </row>
    <row r="97" spans="2:20" ht="24.95" customHeight="1">
      <c r="B97" s="474" t="s">
        <v>531</v>
      </c>
      <c r="C97" s="644" t="s">
        <v>213</v>
      </c>
      <c r="D97" s="644"/>
      <c r="E97" s="644"/>
      <c r="F97" s="644"/>
      <c r="G97" s="644"/>
      <c r="H97" s="641"/>
      <c r="I97" s="644" t="s">
        <v>352</v>
      </c>
      <c r="J97" s="644"/>
      <c r="K97" s="645"/>
      <c r="L97" s="640"/>
      <c r="M97" s="641"/>
      <c r="N97" s="641"/>
      <c r="O97" s="641"/>
      <c r="P97" s="641"/>
      <c r="Q97" s="641"/>
      <c r="R97" s="641"/>
      <c r="S97" s="641"/>
      <c r="T97" s="642"/>
    </row>
    <row r="98" spans="2:20" ht="15" customHeight="1">
      <c r="B98" s="181"/>
      <c r="C98" s="182"/>
      <c r="D98" s="463"/>
      <c r="E98" s="463"/>
      <c r="F98" s="463"/>
      <c r="G98" s="463"/>
      <c r="H98" s="463"/>
      <c r="I98" s="184"/>
      <c r="J98" s="185"/>
      <c r="K98" s="185"/>
      <c r="L98" s="185" t="s">
        <v>33</v>
      </c>
      <c r="M98" s="185" t="s">
        <v>34</v>
      </c>
      <c r="N98" s="185" t="s">
        <v>35</v>
      </c>
      <c r="O98" s="186" t="s">
        <v>36</v>
      </c>
      <c r="P98" s="186" t="s">
        <v>37</v>
      </c>
      <c r="Q98" s="186"/>
      <c r="R98" s="186"/>
      <c r="S98" s="187" t="s">
        <v>38</v>
      </c>
      <c r="T98" s="188"/>
    </row>
    <row r="99" spans="2:20" ht="15" customHeight="1">
      <c r="B99" s="181"/>
      <c r="C99" s="182"/>
      <c r="D99" s="463"/>
      <c r="E99" s="463"/>
      <c r="F99" s="463"/>
      <c r="G99" s="463"/>
      <c r="H99" s="463"/>
      <c r="I99" s="184"/>
      <c r="J99" s="189" t="s">
        <v>39</v>
      </c>
      <c r="K99" s="190"/>
      <c r="L99" s="190" t="s">
        <v>40</v>
      </c>
      <c r="M99" s="191"/>
      <c r="N99" s="191"/>
      <c r="O99" s="192"/>
      <c r="P99" s="193"/>
      <c r="Q99" s="193"/>
      <c r="R99" s="193"/>
      <c r="S99" s="194"/>
      <c r="T99" s="195"/>
    </row>
    <row r="100" spans="2:20" ht="15" customHeight="1">
      <c r="B100" s="181"/>
      <c r="C100" s="616">
        <f>C122+(0.3*(H111)*2)</f>
        <v>1210</v>
      </c>
      <c r="D100" s="616"/>
      <c r="E100" s="616"/>
      <c r="F100" s="616"/>
      <c r="G100" s="196"/>
      <c r="H100" s="197"/>
      <c r="I100" s="184"/>
      <c r="J100" s="198" t="s">
        <v>41</v>
      </c>
      <c r="K100" s="199">
        <f>C100/1000</f>
        <v>1.21</v>
      </c>
      <c r="L100" s="199"/>
      <c r="M100" s="199"/>
      <c r="N100" s="200" t="s">
        <v>42</v>
      </c>
      <c r="O100" s="201">
        <f>C122/1000</f>
        <v>0.82</v>
      </c>
      <c r="P100" s="202"/>
      <c r="Q100" s="203" t="s">
        <v>43</v>
      </c>
      <c r="R100" s="204">
        <f>(H111)/1000</f>
        <v>0.65</v>
      </c>
      <c r="S100" s="205"/>
      <c r="T100" s="206"/>
    </row>
    <row r="101" spans="2:20" ht="15" customHeight="1">
      <c r="B101" s="181"/>
      <c r="C101" s="207"/>
      <c r="D101" s="208"/>
      <c r="E101" s="208"/>
      <c r="F101" s="209"/>
      <c r="G101" s="196"/>
      <c r="H101" s="197"/>
      <c r="I101" s="210"/>
      <c r="J101" s="198" t="s">
        <v>44</v>
      </c>
      <c r="K101" s="199">
        <f>C102/1000</f>
        <v>1.71</v>
      </c>
      <c r="L101" s="199"/>
      <c r="M101" s="199"/>
      <c r="N101" s="200" t="s">
        <v>45</v>
      </c>
      <c r="O101" s="201">
        <f>C124/1000</f>
        <v>1.32</v>
      </c>
      <c r="P101" s="202"/>
      <c r="Q101" s="192"/>
      <c r="R101" s="211"/>
      <c r="S101" s="212"/>
      <c r="T101" s="206"/>
    </row>
    <row r="102" spans="2:20" ht="15" customHeight="1">
      <c r="B102" s="181"/>
      <c r="C102" s="602">
        <f>C124+(0.3*(H111)*2)</f>
        <v>1710</v>
      </c>
      <c r="D102" s="603"/>
      <c r="E102" s="603"/>
      <c r="F102" s="604"/>
      <c r="G102" s="196"/>
      <c r="H102" s="197"/>
      <c r="I102" s="210"/>
      <c r="J102" s="213" t="s">
        <v>46</v>
      </c>
      <c r="K102" s="214"/>
      <c r="L102" s="214"/>
      <c r="M102" s="214"/>
      <c r="N102" s="214"/>
      <c r="O102" s="215"/>
      <c r="P102" s="214"/>
      <c r="Q102" s="186"/>
      <c r="R102" s="186"/>
      <c r="S102" s="216">
        <f>ROUNDDOWN(R100/6*((2*K100+O100)*K101+(2*O100+K100)*O101),2)</f>
        <v>1</v>
      </c>
      <c r="T102" s="217" t="s">
        <v>164</v>
      </c>
    </row>
    <row r="103" spans="2:20" ht="15" customHeight="1">
      <c r="B103" s="181"/>
      <c r="C103" s="218"/>
      <c r="D103" s="219"/>
      <c r="E103" s="219"/>
      <c r="F103" s="209"/>
      <c r="G103" s="196"/>
      <c r="H103" s="197"/>
      <c r="I103" s="210"/>
      <c r="J103" s="189" t="s">
        <v>214</v>
      </c>
      <c r="K103" s="220"/>
      <c r="L103" s="220" t="s">
        <v>48</v>
      </c>
      <c r="M103" s="221"/>
      <c r="N103" s="221"/>
      <c r="O103" s="221"/>
      <c r="P103" s="220"/>
      <c r="Q103" s="190"/>
      <c r="R103" s="190"/>
      <c r="S103" s="194"/>
      <c r="T103" s="222"/>
    </row>
    <row r="104" spans="2:20" ht="15" customHeight="1">
      <c r="B104" s="181"/>
      <c r="C104" s="223"/>
      <c r="D104" s="620">
        <v>620</v>
      </c>
      <c r="E104" s="621"/>
      <c r="F104" s="224"/>
      <c r="G104" s="196"/>
      <c r="H104" s="197"/>
      <c r="I104" s="210"/>
      <c r="J104" s="198" t="s">
        <v>41</v>
      </c>
      <c r="K104" s="199">
        <f>D104/1000</f>
        <v>0.62</v>
      </c>
      <c r="L104" s="199"/>
      <c r="M104" s="199"/>
      <c r="N104" s="200" t="s">
        <v>42</v>
      </c>
      <c r="O104" s="199">
        <f>D119/1000</f>
        <v>1.1200000000000001</v>
      </c>
      <c r="P104" s="202"/>
      <c r="Q104" s="203" t="s">
        <v>43</v>
      </c>
      <c r="R104" s="204">
        <f>H111/1000</f>
        <v>0.65</v>
      </c>
      <c r="S104" s="225">
        <f>ROUNDDOWN(K104*O104*R104,2)</f>
        <v>0.45</v>
      </c>
      <c r="T104" s="226" t="s">
        <v>49</v>
      </c>
    </row>
    <row r="105" spans="2:20" ht="15" customHeight="1">
      <c r="B105" s="181"/>
      <c r="C105" s="227"/>
      <c r="D105" s="228"/>
      <c r="E105" s="229"/>
      <c r="F105" s="230"/>
      <c r="G105" s="463"/>
      <c r="H105" s="197"/>
      <c r="I105" s="210"/>
      <c r="J105" s="198"/>
      <c r="K105" s="199"/>
      <c r="L105" s="199"/>
      <c r="M105" s="199"/>
      <c r="N105" s="200"/>
      <c r="O105" s="199"/>
      <c r="P105" s="202"/>
      <c r="Q105" s="203"/>
      <c r="R105" s="204"/>
      <c r="S105" s="225">
        <f>ROUNDDOWN(K105*O105*R105,2)</f>
        <v>0</v>
      </c>
      <c r="T105" s="226" t="s">
        <v>50</v>
      </c>
    </row>
    <row r="106" spans="2:20" ht="15" customHeight="1">
      <c r="B106" s="181"/>
      <c r="C106" s="227"/>
      <c r="D106" s="231"/>
      <c r="E106" s="230"/>
      <c r="F106" s="230"/>
      <c r="G106" s="463"/>
      <c r="H106" s="197"/>
      <c r="I106" s="210"/>
      <c r="J106" s="198"/>
      <c r="K106" s="199"/>
      <c r="L106" s="199"/>
      <c r="M106" s="199"/>
      <c r="N106" s="232"/>
      <c r="O106" s="199"/>
      <c r="P106" s="202"/>
      <c r="Q106" s="203"/>
      <c r="R106" s="204"/>
      <c r="S106" s="225"/>
      <c r="T106" s="226"/>
    </row>
    <row r="107" spans="2:20" ht="15" customHeight="1">
      <c r="B107" s="181"/>
      <c r="C107" s="227"/>
      <c r="D107" s="231"/>
      <c r="E107" s="230"/>
      <c r="F107" s="230"/>
      <c r="G107" s="463"/>
      <c r="H107" s="197"/>
      <c r="I107" s="210"/>
      <c r="J107" s="198"/>
      <c r="K107" s="199"/>
      <c r="L107" s="199"/>
      <c r="M107" s="199"/>
      <c r="N107" s="232"/>
      <c r="O107" s="199"/>
      <c r="P107" s="202"/>
      <c r="Q107" s="203"/>
      <c r="R107" s="204"/>
      <c r="S107" s="225"/>
      <c r="T107" s="226"/>
    </row>
    <row r="108" spans="2:20" ht="15" customHeight="1">
      <c r="B108" s="181"/>
      <c r="C108" s="227"/>
      <c r="D108" s="231"/>
      <c r="E108" s="230"/>
      <c r="F108" s="230"/>
      <c r="G108" s="463"/>
      <c r="H108" s="233"/>
      <c r="I108" s="210"/>
      <c r="J108" s="213" t="s">
        <v>51</v>
      </c>
      <c r="K108" s="214"/>
      <c r="L108" s="214"/>
      <c r="M108" s="214"/>
      <c r="N108" s="214"/>
      <c r="O108" s="215"/>
      <c r="P108" s="214"/>
      <c r="Q108" s="234"/>
      <c r="R108" s="235"/>
      <c r="S108" s="216">
        <f>SUM(S104:S107)</f>
        <v>0.45</v>
      </c>
      <c r="T108" s="217" t="s">
        <v>164</v>
      </c>
    </row>
    <row r="109" spans="2:20" ht="15" customHeight="1">
      <c r="B109" s="181"/>
      <c r="C109" s="227"/>
      <c r="D109" s="231"/>
      <c r="E109" s="230"/>
      <c r="F109" s="230"/>
      <c r="G109" s="463"/>
      <c r="H109" s="197"/>
      <c r="I109" s="236"/>
      <c r="J109" s="189" t="s">
        <v>52</v>
      </c>
      <c r="K109" s="221"/>
      <c r="L109" s="237" t="s">
        <v>193</v>
      </c>
      <c r="M109" s="237" t="s">
        <v>194</v>
      </c>
      <c r="N109" s="238" t="s">
        <v>195</v>
      </c>
      <c r="O109" s="239"/>
      <c r="P109" s="237"/>
      <c r="Q109" s="240"/>
      <c r="R109" s="240"/>
      <c r="S109" s="241"/>
      <c r="T109" s="222"/>
    </row>
    <row r="110" spans="2:20" ht="15" customHeight="1" thickBot="1">
      <c r="B110" s="242"/>
      <c r="C110" s="609"/>
      <c r="D110" s="609"/>
      <c r="E110" s="609"/>
      <c r="F110" s="609"/>
      <c r="G110" s="243"/>
      <c r="H110" s="243"/>
      <c r="I110" s="244"/>
      <c r="J110" s="245"/>
      <c r="K110" s="246"/>
      <c r="L110" s="246" t="s">
        <v>193</v>
      </c>
      <c r="M110" s="246">
        <f>S102</f>
        <v>1</v>
      </c>
      <c r="N110" s="246" t="s">
        <v>196</v>
      </c>
      <c r="O110" s="247">
        <f>S108</f>
        <v>0.45</v>
      </c>
      <c r="P110" s="248"/>
      <c r="Q110" s="249"/>
      <c r="R110" s="250"/>
      <c r="S110" s="251">
        <f>ROUNDDOWN(M110-O110,2)</f>
        <v>0.55000000000000004</v>
      </c>
      <c r="T110" s="217" t="s">
        <v>164</v>
      </c>
    </row>
    <row r="111" spans="2:20" ht="15" customHeight="1">
      <c r="B111" s="181"/>
      <c r="C111" s="252"/>
      <c r="D111" s="464"/>
      <c r="E111" s="254"/>
      <c r="F111" s="255"/>
      <c r="G111" s="256"/>
      <c r="H111" s="610">
        <v>650</v>
      </c>
      <c r="I111" s="613">
        <f>H108+H110+H111</f>
        <v>650</v>
      </c>
      <c r="J111" s="189"/>
      <c r="K111" s="221"/>
      <c r="L111" s="221"/>
      <c r="M111" s="237"/>
      <c r="N111" s="238"/>
      <c r="O111" s="221"/>
      <c r="P111" s="221"/>
      <c r="Q111" s="257"/>
      <c r="R111" s="258"/>
      <c r="S111" s="194"/>
      <c r="T111" s="222"/>
    </row>
    <row r="112" spans="2:20" ht="15" customHeight="1">
      <c r="B112" s="259"/>
      <c r="C112" s="252"/>
      <c r="D112" s="260"/>
      <c r="E112" s="261"/>
      <c r="F112" s="255"/>
      <c r="G112" s="262"/>
      <c r="H112" s="611"/>
      <c r="I112" s="643"/>
      <c r="J112" s="263"/>
      <c r="K112" s="264"/>
      <c r="L112" s="265"/>
      <c r="M112" s="264"/>
      <c r="N112" s="264"/>
      <c r="O112" s="214"/>
      <c r="P112" s="214"/>
      <c r="Q112" s="214"/>
      <c r="R112" s="186"/>
      <c r="S112" s="251"/>
      <c r="T112" s="266"/>
    </row>
    <row r="113" spans="2:20" ht="15" customHeight="1">
      <c r="B113" s="181"/>
      <c r="C113" s="252"/>
      <c r="D113" s="260"/>
      <c r="E113" s="261"/>
      <c r="F113" s="255"/>
      <c r="G113" s="262"/>
      <c r="H113" s="611"/>
      <c r="I113" s="643"/>
      <c r="J113" s="267"/>
      <c r="K113" s="221"/>
      <c r="L113" s="221"/>
      <c r="M113" s="221"/>
      <c r="N113" s="221"/>
      <c r="O113" s="268"/>
      <c r="P113" s="269"/>
      <c r="Q113" s="258"/>
      <c r="R113" s="270"/>
      <c r="S113" s="194"/>
      <c r="T113" s="222"/>
    </row>
    <row r="114" spans="2:20" ht="15" customHeight="1">
      <c r="B114" s="181"/>
      <c r="C114" s="252"/>
      <c r="D114" s="260"/>
      <c r="E114" s="261"/>
      <c r="F114" s="255"/>
      <c r="G114" s="262"/>
      <c r="H114" s="611"/>
      <c r="I114" s="643"/>
      <c r="J114" s="634"/>
      <c r="K114" s="635"/>
      <c r="L114" s="635"/>
      <c r="M114" s="635"/>
      <c r="N114" s="635"/>
      <c r="O114" s="635"/>
      <c r="P114" s="635"/>
      <c r="Q114" s="635"/>
      <c r="R114" s="636"/>
      <c r="S114" s="280"/>
      <c r="T114" s="217"/>
    </row>
    <row r="115" spans="2:20" ht="15" customHeight="1" thickBot="1">
      <c r="B115" s="181"/>
      <c r="C115" s="281"/>
      <c r="D115" s="282"/>
      <c r="E115" s="283"/>
      <c r="F115" s="284"/>
      <c r="G115" s="285"/>
      <c r="H115" s="612"/>
      <c r="I115" s="643"/>
      <c r="J115" s="286"/>
      <c r="K115" s="287"/>
      <c r="L115" s="287"/>
      <c r="M115" s="287"/>
      <c r="N115" s="287"/>
      <c r="O115" s="288"/>
      <c r="P115" s="258"/>
      <c r="Q115" s="258"/>
      <c r="R115" s="258"/>
      <c r="S115" s="289"/>
      <c r="T115" s="290"/>
    </row>
    <row r="116" spans="2:20" ht="15" customHeight="1">
      <c r="B116" s="181"/>
      <c r="C116" s="291"/>
      <c r="D116" s="292"/>
      <c r="E116" s="293"/>
      <c r="F116" s="294"/>
      <c r="G116" s="463"/>
      <c r="H116" s="197"/>
      <c r="I116" s="210"/>
      <c r="J116" s="295"/>
      <c r="K116" s="296"/>
      <c r="L116" s="248"/>
      <c r="M116" s="297"/>
      <c r="N116" s="298"/>
      <c r="O116" s="192"/>
      <c r="P116" s="299"/>
      <c r="Q116" s="300"/>
      <c r="R116" s="300"/>
      <c r="S116" s="251"/>
      <c r="T116" s="226"/>
    </row>
    <row r="117" spans="2:20" ht="15" customHeight="1">
      <c r="B117" s="181"/>
      <c r="C117" s="301">
        <v>100</v>
      </c>
      <c r="D117" s="602">
        <v>620</v>
      </c>
      <c r="E117" s="604"/>
      <c r="F117" s="302">
        <v>100</v>
      </c>
      <c r="G117" s="196"/>
      <c r="H117" s="303"/>
      <c r="I117" s="210"/>
      <c r="J117" s="286"/>
      <c r="K117" s="287"/>
      <c r="L117" s="287"/>
      <c r="M117" s="287"/>
      <c r="N117" s="287"/>
      <c r="O117" s="304"/>
      <c r="P117" s="305"/>
      <c r="Q117" s="304"/>
      <c r="R117" s="193"/>
      <c r="S117" s="194"/>
      <c r="T117" s="222"/>
    </row>
    <row r="118" spans="2:20" ht="15" customHeight="1">
      <c r="B118" s="306"/>
      <c r="C118" s="307"/>
      <c r="D118" s="231"/>
      <c r="E118" s="230"/>
      <c r="F118" s="308"/>
      <c r="G118" s="309"/>
      <c r="H118" s="303"/>
      <c r="I118" s="210"/>
      <c r="J118" s="310"/>
      <c r="K118" s="234"/>
      <c r="L118" s="234"/>
      <c r="M118" s="234"/>
      <c r="N118" s="234"/>
      <c r="O118" s="311"/>
      <c r="P118" s="311"/>
      <c r="Q118" s="311"/>
      <c r="R118" s="311"/>
      <c r="S118" s="312"/>
      <c r="T118" s="313"/>
    </row>
    <row r="119" spans="2:20" ht="15" customHeight="1">
      <c r="B119" s="181"/>
      <c r="C119" s="301">
        <v>100</v>
      </c>
      <c r="D119" s="602">
        <v>1120</v>
      </c>
      <c r="E119" s="604"/>
      <c r="F119" s="302">
        <v>100</v>
      </c>
      <c r="G119" s="196"/>
      <c r="H119" s="303"/>
      <c r="I119" s="210"/>
      <c r="J119" s="286"/>
      <c r="K119" s="314"/>
      <c r="L119" s="314"/>
      <c r="M119" s="314"/>
      <c r="N119" s="314"/>
      <c r="O119" s="211"/>
      <c r="P119" s="315"/>
      <c r="Q119" s="315"/>
      <c r="R119" s="315"/>
      <c r="S119" s="316"/>
      <c r="T119" s="317"/>
    </row>
    <row r="120" spans="2:20" ht="15" customHeight="1">
      <c r="B120" s="181"/>
      <c r="C120" s="218"/>
      <c r="D120" s="318"/>
      <c r="E120" s="318"/>
      <c r="F120" s="319"/>
      <c r="G120" s="309"/>
      <c r="H120" s="303"/>
      <c r="I120" s="210"/>
      <c r="J120" s="320"/>
      <c r="K120" s="321"/>
      <c r="L120" s="321"/>
      <c r="M120" s="321"/>
      <c r="N120" s="321"/>
      <c r="O120" s="322"/>
      <c r="P120" s="323"/>
      <c r="Q120" s="311"/>
      <c r="R120" s="186"/>
      <c r="S120" s="324"/>
      <c r="T120" s="313"/>
    </row>
    <row r="121" spans="2:20" ht="15" customHeight="1">
      <c r="B121" s="181"/>
      <c r="C121" s="615"/>
      <c r="D121" s="616"/>
      <c r="E121" s="616"/>
      <c r="F121" s="617"/>
      <c r="G121" s="196"/>
      <c r="H121" s="197"/>
      <c r="I121" s="210"/>
      <c r="J121" s="189"/>
      <c r="K121" s="314"/>
      <c r="L121" s="191"/>
      <c r="M121" s="191"/>
      <c r="N121" s="191"/>
      <c r="O121" s="193"/>
      <c r="P121" s="193"/>
      <c r="Q121" s="258"/>
      <c r="R121" s="258"/>
      <c r="S121" s="194"/>
      <c r="T121" s="195"/>
    </row>
    <row r="122" spans="2:20" ht="15" customHeight="1">
      <c r="B122" s="181"/>
      <c r="C122" s="602">
        <f>C117+D117+F117</f>
        <v>820</v>
      </c>
      <c r="D122" s="603"/>
      <c r="E122" s="603"/>
      <c r="F122" s="604"/>
      <c r="G122" s="196"/>
      <c r="H122" s="463"/>
      <c r="I122" s="184"/>
      <c r="J122" s="263"/>
      <c r="K122" s="185"/>
      <c r="L122" s="185"/>
      <c r="M122" s="185"/>
      <c r="N122" s="185"/>
      <c r="O122" s="186"/>
      <c r="P122" s="311"/>
      <c r="Q122" s="186"/>
      <c r="R122" s="186"/>
      <c r="S122" s="325"/>
      <c r="T122" s="188"/>
    </row>
    <row r="123" spans="2:20" ht="15" customHeight="1">
      <c r="B123" s="181"/>
      <c r="C123" s="326"/>
      <c r="D123" s="318"/>
      <c r="E123" s="318"/>
      <c r="F123" s="327"/>
      <c r="G123" s="196"/>
      <c r="H123" s="197"/>
      <c r="I123" s="184"/>
      <c r="J123" s="189"/>
      <c r="K123" s="328"/>
      <c r="L123" s="328"/>
      <c r="M123" s="328"/>
      <c r="N123" s="328"/>
      <c r="O123" s="329"/>
      <c r="P123" s="330"/>
      <c r="Q123" s="329"/>
      <c r="R123" s="329"/>
      <c r="S123" s="331"/>
      <c r="T123" s="332"/>
    </row>
    <row r="124" spans="2:20" ht="15" customHeight="1">
      <c r="B124" s="181"/>
      <c r="C124" s="602">
        <f>C119+D119+F119</f>
        <v>1320</v>
      </c>
      <c r="D124" s="603"/>
      <c r="E124" s="603"/>
      <c r="F124" s="604"/>
      <c r="G124" s="196"/>
      <c r="H124" s="463"/>
      <c r="I124" s="184"/>
      <c r="J124" s="333"/>
      <c r="K124" s="334"/>
      <c r="L124" s="334"/>
      <c r="M124" s="334"/>
      <c r="N124" s="334"/>
      <c r="O124" s="186"/>
      <c r="P124" s="335"/>
      <c r="Q124" s="335"/>
      <c r="R124" s="335"/>
      <c r="S124" s="325"/>
      <c r="T124" s="188"/>
    </row>
    <row r="125" spans="2:20" ht="15" customHeight="1">
      <c r="B125" s="181"/>
      <c r="C125" s="182"/>
      <c r="D125" s="463"/>
      <c r="E125" s="463"/>
      <c r="F125" s="463"/>
      <c r="G125" s="463"/>
      <c r="H125" s="463"/>
      <c r="I125" s="184"/>
      <c r="J125" s="336"/>
      <c r="K125" s="191"/>
      <c r="L125" s="191"/>
      <c r="M125" s="191"/>
      <c r="N125" s="191"/>
      <c r="O125" s="193"/>
      <c r="P125" s="193"/>
      <c r="Q125" s="258"/>
      <c r="R125" s="258"/>
      <c r="S125" s="194"/>
      <c r="T125" s="195"/>
    </row>
    <row r="126" spans="2:20" ht="15" customHeight="1">
      <c r="B126" s="181"/>
      <c r="C126" s="182"/>
      <c r="D126" s="463"/>
      <c r="E126" s="463"/>
      <c r="F126" s="463"/>
      <c r="G126" s="463"/>
      <c r="H126" s="463"/>
      <c r="I126" s="197"/>
      <c r="J126" s="263"/>
      <c r="K126" s="185"/>
      <c r="L126" s="185"/>
      <c r="M126" s="185"/>
      <c r="N126" s="185"/>
      <c r="O126" s="186"/>
      <c r="P126" s="311"/>
      <c r="Q126" s="186"/>
      <c r="R126" s="186"/>
      <c r="S126" s="325"/>
      <c r="T126" s="188"/>
    </row>
    <row r="127" spans="2:20" ht="15" customHeight="1">
      <c r="B127" s="181"/>
      <c r="C127" s="182"/>
      <c r="D127" s="463"/>
      <c r="E127" s="463"/>
      <c r="F127" s="463"/>
      <c r="G127" s="463"/>
      <c r="H127" s="463"/>
      <c r="I127" s="184"/>
      <c r="J127" s="189"/>
      <c r="K127" s="337"/>
      <c r="L127" s="337"/>
      <c r="M127" s="337"/>
      <c r="N127" s="337"/>
      <c r="O127" s="193"/>
      <c r="P127" s="193"/>
      <c r="Q127" s="193"/>
      <c r="R127" s="193"/>
      <c r="S127" s="194"/>
      <c r="T127" s="195"/>
    </row>
    <row r="128" spans="2:20" ht="15" customHeight="1">
      <c r="B128" s="338"/>
      <c r="C128" s="339"/>
      <c r="D128" s="279"/>
      <c r="E128" s="279"/>
      <c r="F128" s="279"/>
      <c r="G128" s="279"/>
      <c r="H128" s="279"/>
      <c r="I128" s="340"/>
      <c r="J128" s="263"/>
      <c r="K128" s="185"/>
      <c r="L128" s="185"/>
      <c r="M128" s="185"/>
      <c r="N128" s="185"/>
      <c r="O128" s="186"/>
      <c r="P128" s="186"/>
      <c r="Q128" s="186"/>
      <c r="R128" s="341"/>
      <c r="S128" s="342"/>
      <c r="T128" s="188"/>
    </row>
    <row r="129" spans="2:20" ht="24.95" hidden="1" customHeight="1">
      <c r="B129" s="438" t="s">
        <v>400</v>
      </c>
      <c r="C129" s="644" t="s">
        <v>401</v>
      </c>
      <c r="D129" s="644"/>
      <c r="E129" s="644"/>
      <c r="F129" s="644"/>
      <c r="G129" s="644"/>
      <c r="H129" s="641"/>
      <c r="I129" s="644" t="s">
        <v>399</v>
      </c>
      <c r="J129" s="644"/>
      <c r="K129" s="645"/>
      <c r="L129" s="640"/>
      <c r="M129" s="641"/>
      <c r="N129" s="641"/>
      <c r="O129" s="641"/>
      <c r="P129" s="641"/>
      <c r="Q129" s="641"/>
      <c r="R129" s="641"/>
      <c r="S129" s="641"/>
      <c r="T129" s="642"/>
    </row>
    <row r="130" spans="2:20" ht="15" hidden="1" customHeight="1">
      <c r="B130" s="181"/>
      <c r="C130" s="182"/>
      <c r="D130" s="463"/>
      <c r="E130" s="463"/>
      <c r="F130" s="463"/>
      <c r="G130" s="463"/>
      <c r="H130" s="463"/>
      <c r="I130" s="184"/>
      <c r="J130" s="185"/>
      <c r="K130" s="185"/>
      <c r="L130" s="185" t="s">
        <v>33</v>
      </c>
      <c r="M130" s="185" t="s">
        <v>34</v>
      </c>
      <c r="N130" s="185" t="s">
        <v>35</v>
      </c>
      <c r="O130" s="186" t="s">
        <v>36</v>
      </c>
      <c r="P130" s="186" t="s">
        <v>37</v>
      </c>
      <c r="Q130" s="186"/>
      <c r="R130" s="186"/>
      <c r="S130" s="187" t="s">
        <v>38</v>
      </c>
      <c r="T130" s="188"/>
    </row>
    <row r="131" spans="2:20" ht="15" hidden="1" customHeight="1">
      <c r="B131" s="181"/>
      <c r="C131" s="182"/>
      <c r="D131" s="463"/>
      <c r="E131" s="463"/>
      <c r="F131" s="463"/>
      <c r="G131" s="463"/>
      <c r="H131" s="463"/>
      <c r="I131" s="184"/>
      <c r="J131" s="189" t="s">
        <v>39</v>
      </c>
      <c r="K131" s="190"/>
      <c r="L131" s="190" t="s">
        <v>40</v>
      </c>
      <c r="M131" s="191"/>
      <c r="N131" s="191"/>
      <c r="O131" s="192"/>
      <c r="P131" s="193"/>
      <c r="Q131" s="193"/>
      <c r="R131" s="193"/>
      <c r="S131" s="194"/>
      <c r="T131" s="195"/>
    </row>
    <row r="132" spans="2:20" ht="15" hidden="1" customHeight="1">
      <c r="B132" s="181"/>
      <c r="C132" s="616">
        <f>C154+(0.3*(H143)*2)</f>
        <v>840</v>
      </c>
      <c r="D132" s="616"/>
      <c r="E132" s="616"/>
      <c r="F132" s="616"/>
      <c r="G132" s="196"/>
      <c r="H132" s="197"/>
      <c r="I132" s="184"/>
      <c r="J132" s="198" t="s">
        <v>41</v>
      </c>
      <c r="K132" s="199">
        <f>C132/1000</f>
        <v>0.84</v>
      </c>
      <c r="L132" s="199"/>
      <c r="M132" s="199"/>
      <c r="N132" s="200" t="s">
        <v>42</v>
      </c>
      <c r="O132" s="201">
        <f>C154/1000</f>
        <v>0.6</v>
      </c>
      <c r="P132" s="202"/>
      <c r="Q132" s="203" t="s">
        <v>43</v>
      </c>
      <c r="R132" s="204">
        <f>(H143)/1000</f>
        <v>0.4</v>
      </c>
      <c r="S132" s="205"/>
      <c r="T132" s="206"/>
    </row>
    <row r="133" spans="2:20" ht="15" hidden="1" customHeight="1">
      <c r="B133" s="181"/>
      <c r="C133" s="207"/>
      <c r="D133" s="208"/>
      <c r="E133" s="208"/>
      <c r="F133" s="209"/>
      <c r="G133" s="196"/>
      <c r="H133" s="197"/>
      <c r="I133" s="210"/>
      <c r="J133" s="198" t="s">
        <v>44</v>
      </c>
      <c r="K133" s="199">
        <f>C134/1000</f>
        <v>0.84</v>
      </c>
      <c r="L133" s="199"/>
      <c r="M133" s="199"/>
      <c r="N133" s="200" t="s">
        <v>45</v>
      </c>
      <c r="O133" s="201">
        <f>C156/1000</f>
        <v>0.6</v>
      </c>
      <c r="P133" s="202"/>
      <c r="Q133" s="192"/>
      <c r="R133" s="211"/>
      <c r="S133" s="212"/>
      <c r="T133" s="206"/>
    </row>
    <row r="134" spans="2:20" ht="15" hidden="1" customHeight="1">
      <c r="B134" s="181"/>
      <c r="C134" s="602">
        <f>C156+(0.3*(H143)*2)</f>
        <v>840</v>
      </c>
      <c r="D134" s="603"/>
      <c r="E134" s="603"/>
      <c r="F134" s="604"/>
      <c r="G134" s="196"/>
      <c r="H134" s="197"/>
      <c r="I134" s="210"/>
      <c r="J134" s="213" t="s">
        <v>46</v>
      </c>
      <c r="K134" s="214"/>
      <c r="L134" s="214"/>
      <c r="M134" s="214"/>
      <c r="N134" s="214"/>
      <c r="O134" s="215"/>
      <c r="P134" s="214"/>
      <c r="Q134" s="186"/>
      <c r="R134" s="186"/>
      <c r="S134" s="216">
        <f>ROUNDDOWN(R132/6*((2*K132+O132)*K133+(2*O132+K132)*O133),2)</f>
        <v>0.2</v>
      </c>
      <c r="T134" s="217" t="s">
        <v>164</v>
      </c>
    </row>
    <row r="135" spans="2:20" ht="15" hidden="1" customHeight="1">
      <c r="B135" s="181"/>
      <c r="C135" s="218"/>
      <c r="D135" s="219"/>
      <c r="E135" s="219"/>
      <c r="F135" s="209"/>
      <c r="G135" s="196"/>
      <c r="H135" s="197"/>
      <c r="I135" s="210"/>
      <c r="J135" s="189" t="s">
        <v>47</v>
      </c>
      <c r="K135" s="220"/>
      <c r="L135" s="220" t="s">
        <v>48</v>
      </c>
      <c r="M135" s="221"/>
      <c r="N135" s="221"/>
      <c r="O135" s="221"/>
      <c r="P135" s="220"/>
      <c r="Q135" s="190"/>
      <c r="R135" s="190"/>
      <c r="S135" s="194"/>
      <c r="T135" s="222"/>
    </row>
    <row r="136" spans="2:20" ht="15" hidden="1" customHeight="1">
      <c r="B136" s="181"/>
      <c r="C136" s="223"/>
      <c r="D136" s="620">
        <v>400</v>
      </c>
      <c r="E136" s="621"/>
      <c r="F136" s="224"/>
      <c r="G136" s="196"/>
      <c r="H136" s="197"/>
      <c r="I136" s="210"/>
      <c r="J136" s="198" t="s">
        <v>41</v>
      </c>
      <c r="K136" s="199">
        <f>D136/1000</f>
        <v>0.4</v>
      </c>
      <c r="L136" s="199"/>
      <c r="M136" s="199"/>
      <c r="N136" s="200" t="s">
        <v>42</v>
      </c>
      <c r="O136" s="199">
        <f>D151/1000</f>
        <v>0.4</v>
      </c>
      <c r="P136" s="202"/>
      <c r="Q136" s="203" t="s">
        <v>43</v>
      </c>
      <c r="R136" s="204">
        <f>H143/1000</f>
        <v>0.4</v>
      </c>
      <c r="S136" s="225">
        <f>ROUNDDOWN(K136*O136*R136,2)</f>
        <v>0.06</v>
      </c>
      <c r="T136" s="226" t="s">
        <v>49</v>
      </c>
    </row>
    <row r="137" spans="2:20" ht="15" hidden="1" customHeight="1">
      <c r="B137" s="181"/>
      <c r="C137" s="227"/>
      <c r="D137" s="228"/>
      <c r="E137" s="229"/>
      <c r="F137" s="230"/>
      <c r="G137" s="463"/>
      <c r="H137" s="197"/>
      <c r="I137" s="210"/>
      <c r="J137" s="198"/>
      <c r="K137" s="199"/>
      <c r="L137" s="199"/>
      <c r="M137" s="199"/>
      <c r="N137" s="200"/>
      <c r="O137" s="199"/>
      <c r="P137" s="202"/>
      <c r="Q137" s="203"/>
      <c r="R137" s="204"/>
      <c r="S137" s="225">
        <f>ROUNDDOWN(K137*O137*R137,2)</f>
        <v>0</v>
      </c>
      <c r="T137" s="226" t="s">
        <v>50</v>
      </c>
    </row>
    <row r="138" spans="2:20" ht="15" hidden="1" customHeight="1">
      <c r="B138" s="181"/>
      <c r="C138" s="227"/>
      <c r="D138" s="231"/>
      <c r="E138" s="230"/>
      <c r="F138" s="230"/>
      <c r="G138" s="463"/>
      <c r="H138" s="197"/>
      <c r="I138" s="210"/>
      <c r="J138" s="198"/>
      <c r="K138" s="199"/>
      <c r="L138" s="199"/>
      <c r="M138" s="199"/>
      <c r="N138" s="232"/>
      <c r="O138" s="199"/>
      <c r="P138" s="202"/>
      <c r="Q138" s="203"/>
      <c r="R138" s="204"/>
      <c r="S138" s="225"/>
      <c r="T138" s="226"/>
    </row>
    <row r="139" spans="2:20" ht="15" hidden="1" customHeight="1">
      <c r="B139" s="181"/>
      <c r="C139" s="227"/>
      <c r="D139" s="231"/>
      <c r="E139" s="230"/>
      <c r="F139" s="230"/>
      <c r="G139" s="463"/>
      <c r="H139" s="197"/>
      <c r="I139" s="210"/>
      <c r="J139" s="198"/>
      <c r="K139" s="199"/>
      <c r="L139" s="199"/>
      <c r="M139" s="199"/>
      <c r="N139" s="232"/>
      <c r="O139" s="199"/>
      <c r="P139" s="202"/>
      <c r="Q139" s="203"/>
      <c r="R139" s="204"/>
      <c r="S139" s="225"/>
      <c r="T139" s="226"/>
    </row>
    <row r="140" spans="2:20" ht="15" hidden="1" customHeight="1">
      <c r="B140" s="181"/>
      <c r="C140" s="227"/>
      <c r="D140" s="231"/>
      <c r="E140" s="230"/>
      <c r="F140" s="230"/>
      <c r="G140" s="463"/>
      <c r="H140" s="233"/>
      <c r="I140" s="210"/>
      <c r="J140" s="213" t="s">
        <v>51</v>
      </c>
      <c r="K140" s="214"/>
      <c r="L140" s="214"/>
      <c r="M140" s="214"/>
      <c r="N140" s="214"/>
      <c r="O140" s="215"/>
      <c r="P140" s="214"/>
      <c r="Q140" s="234"/>
      <c r="R140" s="235"/>
      <c r="S140" s="216">
        <f>SUM(S136:S139)</f>
        <v>0.06</v>
      </c>
      <c r="T140" s="217" t="s">
        <v>164</v>
      </c>
    </row>
    <row r="141" spans="2:20" ht="15" hidden="1" customHeight="1">
      <c r="B141" s="181"/>
      <c r="C141" s="227"/>
      <c r="D141" s="231"/>
      <c r="E141" s="230"/>
      <c r="F141" s="230"/>
      <c r="G141" s="463"/>
      <c r="H141" s="197"/>
      <c r="I141" s="236"/>
      <c r="J141" s="189" t="s">
        <v>52</v>
      </c>
      <c r="K141" s="221"/>
      <c r="L141" s="237" t="s">
        <v>193</v>
      </c>
      <c r="M141" s="237" t="s">
        <v>194</v>
      </c>
      <c r="N141" s="238" t="s">
        <v>195</v>
      </c>
      <c r="O141" s="239"/>
      <c r="P141" s="237"/>
      <c r="Q141" s="240"/>
      <c r="R141" s="240"/>
      <c r="S141" s="241"/>
      <c r="T141" s="222"/>
    </row>
    <row r="142" spans="2:20" ht="15" hidden="1" customHeight="1" thickBot="1">
      <c r="B142" s="242"/>
      <c r="C142" s="609"/>
      <c r="D142" s="609"/>
      <c r="E142" s="609"/>
      <c r="F142" s="609"/>
      <c r="G142" s="243"/>
      <c r="H142" s="243"/>
      <c r="I142" s="244"/>
      <c r="J142" s="245"/>
      <c r="K142" s="246"/>
      <c r="L142" s="246" t="s">
        <v>193</v>
      </c>
      <c r="M142" s="246">
        <f>S134</f>
        <v>0.2</v>
      </c>
      <c r="N142" s="246" t="s">
        <v>196</v>
      </c>
      <c r="O142" s="247">
        <f>S144</f>
        <v>0.06</v>
      </c>
      <c r="P142" s="248"/>
      <c r="Q142" s="249"/>
      <c r="R142" s="250"/>
      <c r="S142" s="251">
        <f>ROUNDDOWN(M142-O142,2)</f>
        <v>0.14000000000000001</v>
      </c>
      <c r="T142" s="217" t="s">
        <v>164</v>
      </c>
    </row>
    <row r="143" spans="2:20" ht="15" hidden="1" customHeight="1">
      <c r="B143" s="181"/>
      <c r="C143" s="252"/>
      <c r="D143" s="464"/>
      <c r="E143" s="254"/>
      <c r="F143" s="255"/>
      <c r="G143" s="256"/>
      <c r="H143" s="610">
        <v>400</v>
      </c>
      <c r="I143" s="613">
        <f>H140+H142+H143</f>
        <v>400</v>
      </c>
      <c r="J143" s="189" t="s">
        <v>197</v>
      </c>
      <c r="K143" s="221"/>
      <c r="L143" s="221" t="s">
        <v>198</v>
      </c>
      <c r="M143" s="237"/>
      <c r="N143" s="238" t="s">
        <v>199</v>
      </c>
      <c r="O143" s="221"/>
      <c r="P143" s="221"/>
      <c r="Q143" s="257"/>
      <c r="R143" s="258"/>
      <c r="S143" s="194"/>
      <c r="T143" s="222"/>
    </row>
    <row r="144" spans="2:20" ht="15" hidden="1" customHeight="1">
      <c r="B144" s="259"/>
      <c r="C144" s="252"/>
      <c r="D144" s="260"/>
      <c r="E144" s="261"/>
      <c r="F144" s="255"/>
      <c r="G144" s="262"/>
      <c r="H144" s="611"/>
      <c r="I144" s="643"/>
      <c r="J144" s="263"/>
      <c r="K144" s="264"/>
      <c r="L144" s="265" t="s">
        <v>198</v>
      </c>
      <c r="M144" s="264"/>
      <c r="N144" s="264"/>
      <c r="O144" s="214">
        <f>S136</f>
        <v>0.06</v>
      </c>
      <c r="P144" s="214"/>
      <c r="Q144" s="214"/>
      <c r="R144" s="186"/>
      <c r="S144" s="251">
        <f>ROUNDDOWN(O144+Q144,2)</f>
        <v>0.06</v>
      </c>
      <c r="T144" s="266" t="s">
        <v>164</v>
      </c>
    </row>
    <row r="145" spans="2:20" ht="15" hidden="1" customHeight="1">
      <c r="B145" s="181"/>
      <c r="C145" s="252"/>
      <c r="D145" s="260"/>
      <c r="E145" s="261"/>
      <c r="F145" s="255"/>
      <c r="G145" s="262"/>
      <c r="H145" s="611"/>
      <c r="I145" s="643"/>
      <c r="J145" s="473" t="s">
        <v>450</v>
      </c>
      <c r="K145" s="221"/>
      <c r="L145" s="221"/>
      <c r="M145" s="221"/>
      <c r="N145" s="221"/>
      <c r="O145" s="268"/>
      <c r="P145" s="269"/>
      <c r="Q145" s="258"/>
      <c r="R145" s="270"/>
      <c r="S145" s="194"/>
      <c r="T145" s="222"/>
    </row>
    <row r="146" spans="2:20" ht="15" hidden="1" customHeight="1">
      <c r="B146" s="181"/>
      <c r="C146" s="252"/>
      <c r="D146" s="260"/>
      <c r="E146" s="261"/>
      <c r="F146" s="255"/>
      <c r="G146" s="262"/>
      <c r="H146" s="611"/>
      <c r="I146" s="643"/>
      <c r="J146" s="271" t="s">
        <v>201</v>
      </c>
      <c r="K146" s="272">
        <f>D136/1000</f>
        <v>0.4</v>
      </c>
      <c r="L146" s="273" t="s">
        <v>53</v>
      </c>
      <c r="M146" s="343">
        <f>D151/1000</f>
        <v>0.4</v>
      </c>
      <c r="N146" s="275" t="s">
        <v>122</v>
      </c>
      <c r="O146" s="276" t="s">
        <v>202</v>
      </c>
      <c r="P146" s="277">
        <f>I143/1000</f>
        <v>0.4</v>
      </c>
      <c r="Q146" s="278" t="s">
        <v>203</v>
      </c>
      <c r="R146" s="279">
        <v>4</v>
      </c>
      <c r="S146" s="280">
        <f>((K146+M146)/2)*P146*R146</f>
        <v>0.64000000000000012</v>
      </c>
      <c r="T146" s="217" t="s">
        <v>204</v>
      </c>
    </row>
    <row r="147" spans="2:20" ht="15" hidden="1" customHeight="1" thickBot="1">
      <c r="B147" s="181"/>
      <c r="C147" s="281"/>
      <c r="D147" s="282"/>
      <c r="E147" s="283"/>
      <c r="F147" s="284"/>
      <c r="G147" s="285"/>
      <c r="H147" s="612"/>
      <c r="I147" s="643"/>
      <c r="J147" s="286"/>
      <c r="K147" s="287"/>
      <c r="L147" s="287"/>
      <c r="M147" s="287"/>
      <c r="N147" s="287"/>
      <c r="O147" s="288"/>
      <c r="P147" s="258"/>
      <c r="Q147" s="258"/>
      <c r="R147" s="258"/>
      <c r="S147" s="289"/>
      <c r="T147" s="290"/>
    </row>
    <row r="148" spans="2:20" ht="15" hidden="1" customHeight="1">
      <c r="B148" s="181"/>
      <c r="C148" s="291"/>
      <c r="D148" s="292"/>
      <c r="E148" s="293"/>
      <c r="F148" s="294"/>
      <c r="G148" s="463"/>
      <c r="H148" s="197"/>
      <c r="I148" s="210"/>
      <c r="J148" s="295"/>
      <c r="K148" s="296"/>
      <c r="L148" s="248"/>
      <c r="M148" s="297"/>
      <c r="N148" s="298"/>
      <c r="O148" s="192"/>
      <c r="P148" s="299"/>
      <c r="Q148" s="300"/>
      <c r="R148" s="300"/>
      <c r="S148" s="251"/>
      <c r="T148" s="226"/>
    </row>
    <row r="149" spans="2:20" ht="15" hidden="1" customHeight="1">
      <c r="B149" s="181"/>
      <c r="C149" s="301">
        <v>100</v>
      </c>
      <c r="D149" s="602">
        <v>400</v>
      </c>
      <c r="E149" s="604"/>
      <c r="F149" s="302">
        <v>100</v>
      </c>
      <c r="G149" s="196"/>
      <c r="H149" s="303"/>
      <c r="I149" s="210"/>
      <c r="J149" s="286"/>
      <c r="K149" s="287"/>
      <c r="L149" s="287"/>
      <c r="M149" s="287"/>
      <c r="N149" s="287"/>
      <c r="O149" s="304"/>
      <c r="P149" s="305"/>
      <c r="Q149" s="304"/>
      <c r="R149" s="193"/>
      <c r="S149" s="194"/>
      <c r="T149" s="222"/>
    </row>
    <row r="150" spans="2:20" ht="15" hidden="1" customHeight="1">
      <c r="B150" s="306"/>
      <c r="C150" s="307"/>
      <c r="D150" s="231"/>
      <c r="E150" s="230"/>
      <c r="F150" s="308"/>
      <c r="G150" s="309"/>
      <c r="H150" s="303"/>
      <c r="I150" s="210"/>
      <c r="J150" s="310"/>
      <c r="K150" s="234"/>
      <c r="L150" s="234"/>
      <c r="M150" s="234"/>
      <c r="N150" s="234"/>
      <c r="O150" s="311"/>
      <c r="P150" s="311"/>
      <c r="Q150" s="311"/>
      <c r="R150" s="311"/>
      <c r="S150" s="312"/>
      <c r="T150" s="313"/>
    </row>
    <row r="151" spans="2:20" ht="15" hidden="1" customHeight="1">
      <c r="B151" s="181"/>
      <c r="C151" s="301">
        <v>100</v>
      </c>
      <c r="D151" s="602">
        <v>400</v>
      </c>
      <c r="E151" s="604"/>
      <c r="F151" s="302">
        <v>100</v>
      </c>
      <c r="G151" s="196"/>
      <c r="H151" s="303"/>
      <c r="I151" s="210"/>
      <c r="J151" s="286" t="s">
        <v>205</v>
      </c>
      <c r="K151" s="314"/>
      <c r="L151" s="314" t="s">
        <v>236</v>
      </c>
      <c r="M151" s="314"/>
      <c r="N151" s="314"/>
      <c r="O151" s="211"/>
      <c r="P151" s="315"/>
      <c r="Q151" s="315"/>
      <c r="R151" s="315"/>
      <c r="S151" s="316"/>
      <c r="T151" s="317"/>
    </row>
    <row r="152" spans="2:20" ht="15" hidden="1" customHeight="1">
      <c r="B152" s="181"/>
      <c r="C152" s="218"/>
      <c r="D152" s="318"/>
      <c r="E152" s="318"/>
      <c r="F152" s="319"/>
      <c r="G152" s="309"/>
      <c r="H152" s="303"/>
      <c r="I152" s="210"/>
      <c r="J152" s="320"/>
      <c r="K152" s="321"/>
      <c r="L152" s="321"/>
      <c r="M152" s="321"/>
      <c r="N152" s="321"/>
      <c r="O152" s="322"/>
      <c r="P152" s="323"/>
      <c r="Q152" s="311"/>
      <c r="R152" s="186"/>
      <c r="S152" s="324">
        <v>2</v>
      </c>
      <c r="T152" s="313" t="s">
        <v>31</v>
      </c>
    </row>
    <row r="153" spans="2:20" ht="15" hidden="1" customHeight="1">
      <c r="B153" s="181"/>
      <c r="C153" s="615"/>
      <c r="D153" s="616"/>
      <c r="E153" s="616"/>
      <c r="F153" s="617"/>
      <c r="G153" s="196"/>
      <c r="H153" s="197"/>
      <c r="I153" s="210"/>
      <c r="J153" s="189"/>
      <c r="K153" s="314"/>
      <c r="L153" s="314"/>
      <c r="M153" s="191"/>
      <c r="N153" s="191"/>
      <c r="O153" s="193"/>
      <c r="P153" s="193"/>
      <c r="Q153" s="258"/>
      <c r="R153" s="258"/>
      <c r="S153" s="194"/>
      <c r="T153" s="195"/>
    </row>
    <row r="154" spans="2:20" ht="15" hidden="1" customHeight="1">
      <c r="B154" s="181"/>
      <c r="C154" s="602">
        <f>C149+D149+F149</f>
        <v>600</v>
      </c>
      <c r="D154" s="603"/>
      <c r="E154" s="603"/>
      <c r="F154" s="604"/>
      <c r="G154" s="196"/>
      <c r="H154" s="463"/>
      <c r="I154" s="184"/>
      <c r="J154" s="263"/>
      <c r="K154" s="185"/>
      <c r="L154" s="185"/>
      <c r="M154" s="185"/>
      <c r="N154" s="185"/>
      <c r="O154" s="186"/>
      <c r="P154" s="311"/>
      <c r="Q154" s="186"/>
      <c r="R154" s="186"/>
      <c r="S154" s="325"/>
      <c r="T154" s="188"/>
    </row>
    <row r="155" spans="2:20" ht="15" hidden="1" customHeight="1">
      <c r="B155" s="181"/>
      <c r="C155" s="326"/>
      <c r="D155" s="318"/>
      <c r="E155" s="318"/>
      <c r="F155" s="327"/>
      <c r="G155" s="196"/>
      <c r="H155" s="197"/>
      <c r="I155" s="184"/>
      <c r="J155" s="189"/>
      <c r="K155" s="328"/>
      <c r="L155" s="328"/>
      <c r="M155" s="328"/>
      <c r="N155" s="328"/>
      <c r="O155" s="329"/>
      <c r="P155" s="330"/>
      <c r="Q155" s="329"/>
      <c r="R155" s="329"/>
      <c r="S155" s="331"/>
      <c r="T155" s="332"/>
    </row>
    <row r="156" spans="2:20" ht="15" hidden="1" customHeight="1">
      <c r="B156" s="181"/>
      <c r="C156" s="602">
        <f>C151+D151+F151</f>
        <v>600</v>
      </c>
      <c r="D156" s="603"/>
      <c r="E156" s="603"/>
      <c r="F156" s="604"/>
      <c r="G156" s="196"/>
      <c r="H156" s="463"/>
      <c r="I156" s="184"/>
      <c r="J156" s="333"/>
      <c r="K156" s="334"/>
      <c r="L156" s="334"/>
      <c r="M156" s="334"/>
      <c r="N156" s="334"/>
      <c r="O156" s="186"/>
      <c r="P156" s="335"/>
      <c r="Q156" s="335"/>
      <c r="R156" s="335"/>
      <c r="S156" s="325"/>
      <c r="T156" s="188"/>
    </row>
    <row r="157" spans="2:20" ht="15" hidden="1" customHeight="1">
      <c r="B157" s="181"/>
      <c r="C157" s="182"/>
      <c r="D157" s="463"/>
      <c r="E157" s="463"/>
      <c r="F157" s="463"/>
      <c r="G157" s="463"/>
      <c r="H157" s="463"/>
      <c r="I157" s="184"/>
      <c r="J157" s="336"/>
      <c r="K157" s="191"/>
      <c r="L157" s="191"/>
      <c r="M157" s="191"/>
      <c r="N157" s="191"/>
      <c r="O157" s="193"/>
      <c r="P157" s="193"/>
      <c r="Q157" s="258"/>
      <c r="R157" s="258"/>
      <c r="S157" s="194"/>
      <c r="T157" s="195"/>
    </row>
    <row r="158" spans="2:20" ht="15" hidden="1" customHeight="1">
      <c r="B158" s="181"/>
      <c r="C158" s="182"/>
      <c r="D158" s="463"/>
      <c r="E158" s="463"/>
      <c r="F158" s="463"/>
      <c r="G158" s="463"/>
      <c r="H158" s="463"/>
      <c r="I158" s="197"/>
      <c r="J158" s="263"/>
      <c r="K158" s="185"/>
      <c r="L158" s="185"/>
      <c r="M158" s="185"/>
      <c r="N158" s="185"/>
      <c r="O158" s="186"/>
      <c r="P158" s="311"/>
      <c r="Q158" s="186"/>
      <c r="R158" s="186"/>
      <c r="S158" s="325"/>
      <c r="T158" s="188"/>
    </row>
    <row r="159" spans="2:20" ht="15" hidden="1" customHeight="1">
      <c r="B159" s="181"/>
      <c r="C159" s="182"/>
      <c r="D159" s="463"/>
      <c r="E159" s="463"/>
      <c r="F159" s="463"/>
      <c r="G159" s="463"/>
      <c r="H159" s="463"/>
      <c r="I159" s="184"/>
      <c r="J159" s="189"/>
      <c r="K159" s="337"/>
      <c r="L159" s="337"/>
      <c r="M159" s="337"/>
      <c r="N159" s="337"/>
      <c r="O159" s="193"/>
      <c r="P159" s="193"/>
      <c r="Q159" s="193"/>
      <c r="R159" s="193"/>
      <c r="S159" s="194"/>
      <c r="T159" s="195"/>
    </row>
    <row r="160" spans="2:20" ht="15" hidden="1" customHeight="1">
      <c r="B160" s="338"/>
      <c r="C160" s="339"/>
      <c r="D160" s="279"/>
      <c r="E160" s="279"/>
      <c r="F160" s="279"/>
      <c r="G160" s="279"/>
      <c r="H160" s="279"/>
      <c r="I160" s="340"/>
      <c r="J160" s="263"/>
      <c r="K160" s="185"/>
      <c r="L160" s="185"/>
      <c r="M160" s="185"/>
      <c r="N160" s="185"/>
      <c r="O160" s="186"/>
      <c r="P160" s="186"/>
      <c r="Q160" s="186"/>
      <c r="R160" s="341"/>
      <c r="S160" s="342"/>
      <c r="T160" s="188"/>
    </row>
    <row r="161" spans="2:20" ht="24.95" hidden="1" customHeight="1">
      <c r="B161" s="179" t="s">
        <v>210</v>
      </c>
      <c r="C161" s="618" t="s">
        <v>386</v>
      </c>
      <c r="D161" s="618"/>
      <c r="E161" s="618"/>
      <c r="F161" s="618"/>
      <c r="G161" s="618"/>
      <c r="H161" s="619"/>
      <c r="I161" s="618" t="s">
        <v>235</v>
      </c>
      <c r="J161" s="618"/>
      <c r="K161" s="637"/>
      <c r="L161" s="638"/>
      <c r="M161" s="619"/>
      <c r="N161" s="619"/>
      <c r="O161" s="619"/>
      <c r="P161" s="619"/>
      <c r="Q161" s="619"/>
      <c r="R161" s="619"/>
      <c r="S161" s="619"/>
      <c r="T161" s="639"/>
    </row>
    <row r="162" spans="2:20" ht="15" hidden="1" customHeight="1">
      <c r="B162" s="181"/>
      <c r="C162" s="182"/>
      <c r="D162" s="183"/>
      <c r="E162" s="183"/>
      <c r="F162" s="183"/>
      <c r="G162" s="183"/>
      <c r="H162" s="183"/>
      <c r="I162" s="184"/>
      <c r="J162" s="185"/>
      <c r="K162" s="185"/>
      <c r="L162" s="185" t="s">
        <v>33</v>
      </c>
      <c r="M162" s="185" t="s">
        <v>34</v>
      </c>
      <c r="N162" s="185" t="s">
        <v>35</v>
      </c>
      <c r="O162" s="186" t="s">
        <v>36</v>
      </c>
      <c r="P162" s="186" t="s">
        <v>37</v>
      </c>
      <c r="Q162" s="186"/>
      <c r="R162" s="186"/>
      <c r="S162" s="187" t="s">
        <v>38</v>
      </c>
      <c r="T162" s="188"/>
    </row>
    <row r="163" spans="2:20" ht="15" hidden="1" customHeight="1">
      <c r="B163" s="181"/>
      <c r="C163" s="182"/>
      <c r="D163" s="183"/>
      <c r="E163" s="183"/>
      <c r="F163" s="183"/>
      <c r="G163" s="183"/>
      <c r="H163" s="183"/>
      <c r="I163" s="184"/>
      <c r="J163" s="189" t="s">
        <v>39</v>
      </c>
      <c r="K163" s="190"/>
      <c r="L163" s="190" t="s">
        <v>40</v>
      </c>
      <c r="M163" s="191"/>
      <c r="N163" s="191"/>
      <c r="O163" s="192"/>
      <c r="P163" s="193"/>
      <c r="Q163" s="193"/>
      <c r="R163" s="193"/>
      <c r="S163" s="194"/>
      <c r="T163" s="195"/>
    </row>
    <row r="164" spans="2:20" ht="15" hidden="1" customHeight="1">
      <c r="B164" s="181"/>
      <c r="C164" s="616">
        <f>C186+(0.3*(H175)*2)</f>
        <v>680</v>
      </c>
      <c r="D164" s="616"/>
      <c r="E164" s="616"/>
      <c r="F164" s="616"/>
      <c r="G164" s="196"/>
      <c r="H164" s="197"/>
      <c r="I164" s="184"/>
      <c r="J164" s="198" t="s">
        <v>41</v>
      </c>
      <c r="K164" s="199">
        <f>C164/1000</f>
        <v>0.68</v>
      </c>
      <c r="L164" s="199"/>
      <c r="M164" s="199"/>
      <c r="N164" s="200" t="s">
        <v>42</v>
      </c>
      <c r="O164" s="201">
        <f>C186/1000</f>
        <v>0.5</v>
      </c>
      <c r="P164" s="202"/>
      <c r="Q164" s="203" t="s">
        <v>43</v>
      </c>
      <c r="R164" s="204">
        <f>(H175)/1000</f>
        <v>0.3</v>
      </c>
      <c r="S164" s="205"/>
      <c r="T164" s="206"/>
    </row>
    <row r="165" spans="2:20" ht="15" hidden="1" customHeight="1">
      <c r="B165" s="181"/>
      <c r="C165" s="207"/>
      <c r="D165" s="208"/>
      <c r="E165" s="208"/>
      <c r="F165" s="209"/>
      <c r="G165" s="196"/>
      <c r="H165" s="197"/>
      <c r="I165" s="210"/>
      <c r="J165" s="198" t="s">
        <v>44</v>
      </c>
      <c r="K165" s="199">
        <f>C166/1000</f>
        <v>0.68</v>
      </c>
      <c r="L165" s="199"/>
      <c r="M165" s="199"/>
      <c r="N165" s="200" t="s">
        <v>45</v>
      </c>
      <c r="O165" s="201">
        <f>C188/1000</f>
        <v>0.5</v>
      </c>
      <c r="P165" s="202"/>
      <c r="Q165" s="192"/>
      <c r="R165" s="211"/>
      <c r="S165" s="212"/>
      <c r="T165" s="206"/>
    </row>
    <row r="166" spans="2:20" ht="15" hidden="1" customHeight="1">
      <c r="B166" s="181"/>
      <c r="C166" s="602">
        <f>C188+(0.3*(H175)*2)</f>
        <v>680</v>
      </c>
      <c r="D166" s="603"/>
      <c r="E166" s="603"/>
      <c r="F166" s="604"/>
      <c r="G166" s="196"/>
      <c r="H166" s="197"/>
      <c r="I166" s="210"/>
      <c r="J166" s="213" t="s">
        <v>46</v>
      </c>
      <c r="K166" s="214"/>
      <c r="L166" s="214"/>
      <c r="M166" s="214"/>
      <c r="N166" s="214"/>
      <c r="O166" s="215"/>
      <c r="P166" s="214"/>
      <c r="Q166" s="186"/>
      <c r="R166" s="186"/>
      <c r="S166" s="216">
        <f>ROUNDDOWN(R164/6*((2*K164+O164)*K165+(2*O164+K164)*O165),2)</f>
        <v>0.1</v>
      </c>
      <c r="T166" s="217" t="s">
        <v>164</v>
      </c>
    </row>
    <row r="167" spans="2:20" ht="15" hidden="1" customHeight="1">
      <c r="B167" s="181"/>
      <c r="C167" s="218"/>
      <c r="D167" s="219"/>
      <c r="E167" s="219"/>
      <c r="F167" s="209"/>
      <c r="G167" s="196"/>
      <c r="H167" s="197"/>
      <c r="I167" s="210"/>
      <c r="J167" s="189" t="s">
        <v>47</v>
      </c>
      <c r="K167" s="220"/>
      <c r="L167" s="220" t="s">
        <v>48</v>
      </c>
      <c r="M167" s="221"/>
      <c r="N167" s="221"/>
      <c r="O167" s="221"/>
      <c r="P167" s="220"/>
      <c r="Q167" s="190"/>
      <c r="R167" s="190"/>
      <c r="S167" s="194"/>
      <c r="T167" s="222"/>
    </row>
    <row r="168" spans="2:20" ht="15" hidden="1" customHeight="1">
      <c r="B168" s="181"/>
      <c r="C168" s="223"/>
      <c r="D168" s="620">
        <v>300</v>
      </c>
      <c r="E168" s="621"/>
      <c r="F168" s="224"/>
      <c r="G168" s="196"/>
      <c r="H168" s="197"/>
      <c r="I168" s="210"/>
      <c r="J168" s="198" t="s">
        <v>41</v>
      </c>
      <c r="K168" s="199">
        <f>D168/1000</f>
        <v>0.3</v>
      </c>
      <c r="L168" s="199"/>
      <c r="M168" s="199"/>
      <c r="N168" s="200" t="s">
        <v>42</v>
      </c>
      <c r="O168" s="199">
        <f>D183/1000</f>
        <v>0.3</v>
      </c>
      <c r="P168" s="202"/>
      <c r="Q168" s="203" t="s">
        <v>43</v>
      </c>
      <c r="R168" s="204">
        <f>H175/1000</f>
        <v>0.3</v>
      </c>
      <c r="S168" s="225">
        <f>ROUNDDOWN(K168*O168*R168,2)</f>
        <v>0.02</v>
      </c>
      <c r="T168" s="226" t="s">
        <v>49</v>
      </c>
    </row>
    <row r="169" spans="2:20" ht="15" hidden="1" customHeight="1">
      <c r="B169" s="181"/>
      <c r="C169" s="227"/>
      <c r="D169" s="228"/>
      <c r="E169" s="229"/>
      <c r="F169" s="230"/>
      <c r="G169" s="183"/>
      <c r="H169" s="197"/>
      <c r="I169" s="210"/>
      <c r="J169" s="198"/>
      <c r="K169" s="199"/>
      <c r="L169" s="199"/>
      <c r="M169" s="199"/>
      <c r="N169" s="200"/>
      <c r="O169" s="199"/>
      <c r="P169" s="202"/>
      <c r="Q169" s="203"/>
      <c r="R169" s="204"/>
      <c r="S169" s="225">
        <f>ROUNDDOWN(K169*O169*R169,2)</f>
        <v>0</v>
      </c>
      <c r="T169" s="226" t="s">
        <v>50</v>
      </c>
    </row>
    <row r="170" spans="2:20" ht="15" hidden="1" customHeight="1">
      <c r="B170" s="181"/>
      <c r="C170" s="227"/>
      <c r="D170" s="231"/>
      <c r="E170" s="230"/>
      <c r="F170" s="230"/>
      <c r="G170" s="183"/>
      <c r="H170" s="197"/>
      <c r="I170" s="210"/>
      <c r="J170" s="198"/>
      <c r="K170" s="199"/>
      <c r="L170" s="199"/>
      <c r="M170" s="199"/>
      <c r="N170" s="232"/>
      <c r="O170" s="199"/>
      <c r="P170" s="202"/>
      <c r="Q170" s="203"/>
      <c r="R170" s="204"/>
      <c r="S170" s="225"/>
      <c r="T170" s="226"/>
    </row>
    <row r="171" spans="2:20" ht="15" hidden="1" customHeight="1">
      <c r="B171" s="181"/>
      <c r="C171" s="227"/>
      <c r="D171" s="231"/>
      <c r="E171" s="230"/>
      <c r="F171" s="230"/>
      <c r="G171" s="183"/>
      <c r="H171" s="197"/>
      <c r="I171" s="210"/>
      <c r="J171" s="198"/>
      <c r="K171" s="199"/>
      <c r="L171" s="199"/>
      <c r="M171" s="199"/>
      <c r="N171" s="232"/>
      <c r="O171" s="199"/>
      <c r="P171" s="202"/>
      <c r="Q171" s="203"/>
      <c r="R171" s="204"/>
      <c r="S171" s="225"/>
      <c r="T171" s="226"/>
    </row>
    <row r="172" spans="2:20" ht="15" hidden="1" customHeight="1">
      <c r="B172" s="181"/>
      <c r="C172" s="227"/>
      <c r="D172" s="231"/>
      <c r="E172" s="230"/>
      <c r="F172" s="230"/>
      <c r="G172" s="183"/>
      <c r="H172" s="233"/>
      <c r="I172" s="210"/>
      <c r="J172" s="213" t="s">
        <v>51</v>
      </c>
      <c r="K172" s="214"/>
      <c r="L172" s="214"/>
      <c r="M172" s="214"/>
      <c r="N172" s="214"/>
      <c r="O172" s="215"/>
      <c r="P172" s="214"/>
      <c r="Q172" s="234"/>
      <c r="R172" s="235"/>
      <c r="S172" s="216">
        <f>SUM(S168:S171)</f>
        <v>0.02</v>
      </c>
      <c r="T172" s="217" t="s">
        <v>164</v>
      </c>
    </row>
    <row r="173" spans="2:20" ht="15" hidden="1" customHeight="1">
      <c r="B173" s="181"/>
      <c r="C173" s="227"/>
      <c r="D173" s="231"/>
      <c r="E173" s="230"/>
      <c r="F173" s="230"/>
      <c r="G173" s="183"/>
      <c r="H173" s="197"/>
      <c r="I173" s="236"/>
      <c r="J173" s="189" t="s">
        <v>52</v>
      </c>
      <c r="K173" s="221"/>
      <c r="L173" s="237" t="s">
        <v>193</v>
      </c>
      <c r="M173" s="237" t="s">
        <v>194</v>
      </c>
      <c r="N173" s="238" t="s">
        <v>195</v>
      </c>
      <c r="O173" s="239"/>
      <c r="P173" s="237"/>
      <c r="Q173" s="240"/>
      <c r="R173" s="240"/>
      <c r="S173" s="241"/>
      <c r="T173" s="222"/>
    </row>
    <row r="174" spans="2:20" ht="15" hidden="1" customHeight="1" thickBot="1">
      <c r="B174" s="242"/>
      <c r="C174" s="609"/>
      <c r="D174" s="609"/>
      <c r="E174" s="609"/>
      <c r="F174" s="609"/>
      <c r="G174" s="243"/>
      <c r="H174" s="243"/>
      <c r="I174" s="244"/>
      <c r="J174" s="245"/>
      <c r="K174" s="246"/>
      <c r="L174" s="246" t="s">
        <v>193</v>
      </c>
      <c r="M174" s="246">
        <f>S166</f>
        <v>0.1</v>
      </c>
      <c r="N174" s="246" t="s">
        <v>196</v>
      </c>
      <c r="O174" s="247">
        <f>S176</f>
        <v>0.02</v>
      </c>
      <c r="P174" s="248"/>
      <c r="Q174" s="249"/>
      <c r="R174" s="250"/>
      <c r="S174" s="251">
        <f>ROUNDDOWN(M174-O174,2)</f>
        <v>0.08</v>
      </c>
      <c r="T174" s="217" t="s">
        <v>164</v>
      </c>
    </row>
    <row r="175" spans="2:20" ht="15" hidden="1" customHeight="1">
      <c r="B175" s="181"/>
      <c r="C175" s="252"/>
      <c r="D175" s="253"/>
      <c r="E175" s="254"/>
      <c r="F175" s="255"/>
      <c r="G175" s="256"/>
      <c r="H175" s="610">
        <v>300</v>
      </c>
      <c r="I175" s="613">
        <f>H172+H174+H175</f>
        <v>300</v>
      </c>
      <c r="J175" s="189" t="s">
        <v>197</v>
      </c>
      <c r="K175" s="221"/>
      <c r="L175" s="221" t="s">
        <v>198</v>
      </c>
      <c r="M175" s="237"/>
      <c r="N175" s="238" t="s">
        <v>199</v>
      </c>
      <c r="O175" s="221"/>
      <c r="P175" s="221"/>
      <c r="Q175" s="257"/>
      <c r="R175" s="258"/>
      <c r="S175" s="194"/>
      <c r="T175" s="222"/>
    </row>
    <row r="176" spans="2:20" ht="15" hidden="1" customHeight="1">
      <c r="B176" s="259"/>
      <c r="C176" s="252"/>
      <c r="D176" s="260"/>
      <c r="E176" s="261"/>
      <c r="F176" s="255"/>
      <c r="G176" s="262"/>
      <c r="H176" s="611"/>
      <c r="I176" s="614"/>
      <c r="J176" s="263"/>
      <c r="K176" s="264"/>
      <c r="L176" s="265" t="s">
        <v>198</v>
      </c>
      <c r="M176" s="264"/>
      <c r="N176" s="264"/>
      <c r="O176" s="214">
        <f>S168</f>
        <v>0.02</v>
      </c>
      <c r="P176" s="214"/>
      <c r="Q176" s="214"/>
      <c r="R176" s="186"/>
      <c r="S176" s="251">
        <f>ROUNDDOWN(O176+Q176,2)</f>
        <v>0.02</v>
      </c>
      <c r="T176" s="266" t="s">
        <v>164</v>
      </c>
    </row>
    <row r="177" spans="2:20" ht="15" hidden="1" customHeight="1">
      <c r="B177" s="181"/>
      <c r="C177" s="252"/>
      <c r="D177" s="260"/>
      <c r="E177" s="261"/>
      <c r="F177" s="255"/>
      <c r="G177" s="262"/>
      <c r="H177" s="611"/>
      <c r="I177" s="614"/>
      <c r="J177" s="267" t="s">
        <v>200</v>
      </c>
      <c r="K177" s="221"/>
      <c r="L177" s="221"/>
      <c r="M177" s="221"/>
      <c r="N177" s="221"/>
      <c r="O177" s="268"/>
      <c r="P177" s="269"/>
      <c r="Q177" s="258"/>
      <c r="R177" s="270"/>
      <c r="S177" s="194"/>
      <c r="T177" s="222"/>
    </row>
    <row r="178" spans="2:20" ht="15" hidden="1" customHeight="1">
      <c r="B178" s="181"/>
      <c r="C178" s="252"/>
      <c r="D178" s="260"/>
      <c r="E178" s="261"/>
      <c r="F178" s="255"/>
      <c r="G178" s="262"/>
      <c r="H178" s="611"/>
      <c r="I178" s="614"/>
      <c r="J178" s="271" t="s">
        <v>201</v>
      </c>
      <c r="K178" s="272">
        <f>D168/1000</f>
        <v>0.3</v>
      </c>
      <c r="L178" s="273" t="s">
        <v>53</v>
      </c>
      <c r="M178" s="343">
        <f>D183/1000</f>
        <v>0.3</v>
      </c>
      <c r="N178" s="275" t="s">
        <v>122</v>
      </c>
      <c r="O178" s="276" t="s">
        <v>202</v>
      </c>
      <c r="P178" s="277">
        <f>I175/1000</f>
        <v>0.3</v>
      </c>
      <c r="Q178" s="278" t="s">
        <v>203</v>
      </c>
      <c r="R178" s="279">
        <v>4</v>
      </c>
      <c r="S178" s="280">
        <f>((K178+M178)/2)*P178*R178</f>
        <v>0.36</v>
      </c>
      <c r="T178" s="217" t="s">
        <v>204</v>
      </c>
    </row>
    <row r="179" spans="2:20" ht="15" hidden="1" customHeight="1" thickBot="1">
      <c r="B179" s="181"/>
      <c r="C179" s="281"/>
      <c r="D179" s="282"/>
      <c r="E179" s="283"/>
      <c r="F179" s="284"/>
      <c r="G179" s="285"/>
      <c r="H179" s="612"/>
      <c r="I179" s="614"/>
      <c r="J179" s="286"/>
      <c r="K179" s="287"/>
      <c r="L179" s="287"/>
      <c r="M179" s="287"/>
      <c r="N179" s="287"/>
      <c r="O179" s="288"/>
      <c r="P179" s="258"/>
      <c r="Q179" s="258"/>
      <c r="R179" s="258"/>
      <c r="S179" s="289"/>
      <c r="T179" s="290"/>
    </row>
    <row r="180" spans="2:20" ht="15" hidden="1" customHeight="1">
      <c r="B180" s="181"/>
      <c r="C180" s="291"/>
      <c r="D180" s="292"/>
      <c r="E180" s="293"/>
      <c r="F180" s="294"/>
      <c r="G180" s="183"/>
      <c r="H180" s="197"/>
      <c r="I180" s="210"/>
      <c r="J180" s="295"/>
      <c r="K180" s="296"/>
      <c r="L180" s="248"/>
      <c r="M180" s="297"/>
      <c r="N180" s="298"/>
      <c r="O180" s="192"/>
      <c r="P180" s="299"/>
      <c r="Q180" s="300"/>
      <c r="R180" s="300"/>
      <c r="S180" s="251"/>
      <c r="T180" s="226"/>
    </row>
    <row r="181" spans="2:20" ht="15" hidden="1" customHeight="1">
      <c r="B181" s="181"/>
      <c r="C181" s="301">
        <v>100</v>
      </c>
      <c r="D181" s="602">
        <v>300</v>
      </c>
      <c r="E181" s="604"/>
      <c r="F181" s="302">
        <v>100</v>
      </c>
      <c r="G181" s="196"/>
      <c r="H181" s="303"/>
      <c r="I181" s="210"/>
      <c r="J181" s="286"/>
      <c r="K181" s="287"/>
      <c r="L181" s="287"/>
      <c r="M181" s="287"/>
      <c r="N181" s="287"/>
      <c r="O181" s="304"/>
      <c r="P181" s="305"/>
      <c r="Q181" s="304"/>
      <c r="R181" s="193"/>
      <c r="S181" s="194"/>
      <c r="T181" s="222"/>
    </row>
    <row r="182" spans="2:20" ht="15" hidden="1" customHeight="1">
      <c r="B182" s="306"/>
      <c r="C182" s="307"/>
      <c r="D182" s="231"/>
      <c r="E182" s="230"/>
      <c r="F182" s="308"/>
      <c r="G182" s="309"/>
      <c r="H182" s="303"/>
      <c r="I182" s="210"/>
      <c r="J182" s="310"/>
      <c r="K182" s="234"/>
      <c r="L182" s="234"/>
      <c r="M182" s="234"/>
      <c r="N182" s="234"/>
      <c r="O182" s="311"/>
      <c r="P182" s="311"/>
      <c r="Q182" s="311"/>
      <c r="R182" s="311"/>
      <c r="S182" s="312"/>
      <c r="T182" s="313"/>
    </row>
    <row r="183" spans="2:20" ht="15" hidden="1" customHeight="1">
      <c r="B183" s="181"/>
      <c r="C183" s="301">
        <v>100</v>
      </c>
      <c r="D183" s="602">
        <v>300</v>
      </c>
      <c r="E183" s="604"/>
      <c r="F183" s="302">
        <v>100</v>
      </c>
      <c r="G183" s="196"/>
      <c r="H183" s="303"/>
      <c r="I183" s="210"/>
      <c r="J183" s="286" t="s">
        <v>205</v>
      </c>
      <c r="K183" s="314"/>
      <c r="L183" s="314" t="s">
        <v>236</v>
      </c>
      <c r="M183" s="314"/>
      <c r="N183" s="314"/>
      <c r="O183" s="211"/>
      <c r="P183" s="315"/>
      <c r="Q183" s="315"/>
      <c r="R183" s="315"/>
      <c r="S183" s="316"/>
      <c r="T183" s="317"/>
    </row>
    <row r="184" spans="2:20" ht="15" hidden="1" customHeight="1">
      <c r="B184" s="181"/>
      <c r="C184" s="218"/>
      <c r="D184" s="318"/>
      <c r="E184" s="318"/>
      <c r="F184" s="319"/>
      <c r="G184" s="309"/>
      <c r="H184" s="303"/>
      <c r="I184" s="210"/>
      <c r="J184" s="320"/>
      <c r="K184" s="321"/>
      <c r="L184" s="321"/>
      <c r="M184" s="321"/>
      <c r="N184" s="321"/>
      <c r="O184" s="322"/>
      <c r="P184" s="323"/>
      <c r="Q184" s="311"/>
      <c r="R184" s="186"/>
      <c r="S184" s="324">
        <v>1</v>
      </c>
      <c r="T184" s="313" t="s">
        <v>31</v>
      </c>
    </row>
    <row r="185" spans="2:20" ht="15" hidden="1" customHeight="1">
      <c r="B185" s="181"/>
      <c r="C185" s="615"/>
      <c r="D185" s="616"/>
      <c r="E185" s="616"/>
      <c r="F185" s="617"/>
      <c r="G185" s="196"/>
      <c r="H185" s="197"/>
      <c r="I185" s="210"/>
      <c r="J185" s="189"/>
      <c r="K185" s="314"/>
      <c r="L185" s="314"/>
      <c r="M185" s="191"/>
      <c r="N185" s="191"/>
      <c r="O185" s="193"/>
      <c r="P185" s="193"/>
      <c r="Q185" s="258"/>
      <c r="R185" s="258"/>
      <c r="S185" s="194"/>
      <c r="T185" s="195"/>
    </row>
    <row r="186" spans="2:20" ht="15" hidden="1" customHeight="1">
      <c r="B186" s="181"/>
      <c r="C186" s="602">
        <f>C181+D181+F181</f>
        <v>500</v>
      </c>
      <c r="D186" s="603"/>
      <c r="E186" s="603"/>
      <c r="F186" s="604"/>
      <c r="G186" s="196"/>
      <c r="H186" s="183"/>
      <c r="I186" s="184"/>
      <c r="J186" s="263"/>
      <c r="K186" s="185"/>
      <c r="L186" s="185"/>
      <c r="M186" s="185"/>
      <c r="N186" s="185"/>
      <c r="O186" s="186"/>
      <c r="P186" s="311"/>
      <c r="Q186" s="186"/>
      <c r="R186" s="186"/>
      <c r="S186" s="325"/>
      <c r="T186" s="188"/>
    </row>
    <row r="187" spans="2:20" ht="15" hidden="1" customHeight="1">
      <c r="B187" s="181"/>
      <c r="C187" s="326"/>
      <c r="D187" s="318"/>
      <c r="E187" s="318"/>
      <c r="F187" s="327"/>
      <c r="G187" s="196"/>
      <c r="H187" s="197"/>
      <c r="I187" s="184"/>
      <c r="J187" s="189"/>
      <c r="K187" s="328"/>
      <c r="L187" s="328"/>
      <c r="M187" s="328"/>
      <c r="N187" s="328"/>
      <c r="O187" s="329"/>
      <c r="P187" s="330"/>
      <c r="Q187" s="329"/>
      <c r="R187" s="329"/>
      <c r="S187" s="331"/>
      <c r="T187" s="332"/>
    </row>
    <row r="188" spans="2:20" ht="15" hidden="1" customHeight="1">
      <c r="B188" s="181"/>
      <c r="C188" s="602">
        <f>C183+D183+F183</f>
        <v>500</v>
      </c>
      <c r="D188" s="603"/>
      <c r="E188" s="603"/>
      <c r="F188" s="604"/>
      <c r="G188" s="196"/>
      <c r="H188" s="183"/>
      <c r="I188" s="184"/>
      <c r="J188" s="333"/>
      <c r="K188" s="334"/>
      <c r="L188" s="334"/>
      <c r="M188" s="334"/>
      <c r="N188" s="334"/>
      <c r="O188" s="186"/>
      <c r="P188" s="335"/>
      <c r="Q188" s="335"/>
      <c r="R188" s="335"/>
      <c r="S188" s="325"/>
      <c r="T188" s="188"/>
    </row>
    <row r="189" spans="2:20" ht="15" hidden="1" customHeight="1">
      <c r="B189" s="181"/>
      <c r="C189" s="182"/>
      <c r="D189" s="183"/>
      <c r="E189" s="183"/>
      <c r="F189" s="183"/>
      <c r="G189" s="183"/>
      <c r="H189" s="183"/>
      <c r="I189" s="184"/>
      <c r="J189" s="336"/>
      <c r="K189" s="191"/>
      <c r="L189" s="191"/>
      <c r="M189" s="191"/>
      <c r="N189" s="191"/>
      <c r="O189" s="193"/>
      <c r="P189" s="193"/>
      <c r="Q189" s="258"/>
      <c r="R189" s="258"/>
      <c r="S189" s="194"/>
      <c r="T189" s="195"/>
    </row>
    <row r="190" spans="2:20" ht="15" hidden="1" customHeight="1">
      <c r="B190" s="181"/>
      <c r="C190" s="182"/>
      <c r="D190" s="183"/>
      <c r="E190" s="183"/>
      <c r="F190" s="183"/>
      <c r="G190" s="183"/>
      <c r="H190" s="183"/>
      <c r="I190" s="197"/>
      <c r="J190" s="263"/>
      <c r="K190" s="185"/>
      <c r="L190" s="185"/>
      <c r="M190" s="185"/>
      <c r="N190" s="185"/>
      <c r="O190" s="186"/>
      <c r="P190" s="311"/>
      <c r="Q190" s="186"/>
      <c r="R190" s="186"/>
      <c r="S190" s="325"/>
      <c r="T190" s="188"/>
    </row>
    <row r="191" spans="2:20" ht="15" hidden="1" customHeight="1">
      <c r="B191" s="181"/>
      <c r="C191" s="182"/>
      <c r="D191" s="183"/>
      <c r="E191" s="183"/>
      <c r="F191" s="183"/>
      <c r="G191" s="183"/>
      <c r="H191" s="183"/>
      <c r="I191" s="184"/>
      <c r="J191" s="189"/>
      <c r="K191" s="337"/>
      <c r="L191" s="337"/>
      <c r="M191" s="337"/>
      <c r="N191" s="337"/>
      <c r="O191" s="193"/>
      <c r="P191" s="193"/>
      <c r="Q191" s="193"/>
      <c r="R191" s="193"/>
      <c r="S191" s="194"/>
      <c r="T191" s="195"/>
    </row>
    <row r="192" spans="2:20" ht="15" hidden="1" customHeight="1">
      <c r="B192" s="338"/>
      <c r="C192" s="339"/>
      <c r="D192" s="279"/>
      <c r="E192" s="279"/>
      <c r="F192" s="279"/>
      <c r="G192" s="279"/>
      <c r="H192" s="279"/>
      <c r="I192" s="340"/>
      <c r="J192" s="263"/>
      <c r="K192" s="185"/>
      <c r="L192" s="185"/>
      <c r="M192" s="185"/>
      <c r="N192" s="185"/>
      <c r="O192" s="186"/>
      <c r="P192" s="186"/>
      <c r="Q192" s="186"/>
      <c r="R192" s="341"/>
      <c r="S192" s="342"/>
      <c r="T192" s="188"/>
    </row>
    <row r="193" spans="2:20" ht="35.1" hidden="1" customHeight="1">
      <c r="B193" s="179" t="s">
        <v>210</v>
      </c>
      <c r="C193" s="647" t="s">
        <v>397</v>
      </c>
      <c r="D193" s="618"/>
      <c r="E193" s="618"/>
      <c r="F193" s="618"/>
      <c r="G193" s="618"/>
      <c r="H193" s="619"/>
      <c r="I193" s="618" t="s">
        <v>398</v>
      </c>
      <c r="J193" s="618"/>
      <c r="K193" s="637"/>
      <c r="L193" s="638"/>
      <c r="M193" s="619"/>
      <c r="N193" s="619"/>
      <c r="O193" s="619"/>
      <c r="P193" s="619"/>
      <c r="Q193" s="619"/>
      <c r="R193" s="619"/>
      <c r="S193" s="619"/>
      <c r="T193" s="639"/>
    </row>
    <row r="194" spans="2:20" ht="15" hidden="1" customHeight="1">
      <c r="B194" s="181"/>
      <c r="C194" s="182"/>
      <c r="D194" s="183"/>
      <c r="E194" s="183"/>
      <c r="F194" s="183"/>
      <c r="G194" s="183"/>
      <c r="H194" s="183"/>
      <c r="I194" s="184"/>
      <c r="J194" s="185"/>
      <c r="K194" s="185"/>
      <c r="L194" s="185" t="s">
        <v>33</v>
      </c>
      <c r="M194" s="185" t="s">
        <v>34</v>
      </c>
      <c r="N194" s="185" t="s">
        <v>35</v>
      </c>
      <c r="O194" s="186" t="s">
        <v>36</v>
      </c>
      <c r="P194" s="186" t="s">
        <v>37</v>
      </c>
      <c r="Q194" s="186"/>
      <c r="R194" s="186"/>
      <c r="S194" s="187" t="s">
        <v>38</v>
      </c>
      <c r="T194" s="188"/>
    </row>
    <row r="195" spans="2:20" ht="15" hidden="1" customHeight="1">
      <c r="B195" s="181"/>
      <c r="C195" s="182"/>
      <c r="D195" s="183"/>
      <c r="E195" s="183"/>
      <c r="F195" s="183"/>
      <c r="G195" s="183"/>
      <c r="H195" s="183"/>
      <c r="I195" s="184"/>
      <c r="J195" s="189" t="s">
        <v>39</v>
      </c>
      <c r="K195" s="190"/>
      <c r="L195" s="190" t="s">
        <v>40</v>
      </c>
      <c r="M195" s="191"/>
      <c r="N195" s="191"/>
      <c r="O195" s="192"/>
      <c r="P195" s="193"/>
      <c r="Q195" s="193"/>
      <c r="R195" s="193"/>
      <c r="S195" s="194"/>
      <c r="T195" s="195"/>
    </row>
    <row r="196" spans="2:20" ht="15" hidden="1" customHeight="1">
      <c r="B196" s="181"/>
      <c r="C196" s="616">
        <f>C218+(0.3*(H207)*2)</f>
        <v>580</v>
      </c>
      <c r="D196" s="616"/>
      <c r="E196" s="616"/>
      <c r="F196" s="616"/>
      <c r="G196" s="196"/>
      <c r="H196" s="197"/>
      <c r="I196" s="184"/>
      <c r="J196" s="198" t="s">
        <v>41</v>
      </c>
      <c r="K196" s="199">
        <f>C196/1000</f>
        <v>0.57999999999999996</v>
      </c>
      <c r="L196" s="199"/>
      <c r="M196" s="199"/>
      <c r="N196" s="200" t="s">
        <v>42</v>
      </c>
      <c r="O196" s="201">
        <f>C218/1000</f>
        <v>0.4</v>
      </c>
      <c r="P196" s="202"/>
      <c r="Q196" s="203" t="s">
        <v>43</v>
      </c>
      <c r="R196" s="204">
        <f>(H207)/1000</f>
        <v>0.3</v>
      </c>
      <c r="S196" s="205"/>
      <c r="T196" s="206"/>
    </row>
    <row r="197" spans="2:20" ht="15" hidden="1" customHeight="1">
      <c r="B197" s="181"/>
      <c r="C197" s="207"/>
      <c r="D197" s="208"/>
      <c r="E197" s="208"/>
      <c r="F197" s="209"/>
      <c r="G197" s="196"/>
      <c r="H197" s="197"/>
      <c r="I197" s="210"/>
      <c r="J197" s="198" t="s">
        <v>44</v>
      </c>
      <c r="K197" s="199">
        <f>C198/1000</f>
        <v>0.57999999999999996</v>
      </c>
      <c r="L197" s="199"/>
      <c r="M197" s="199"/>
      <c r="N197" s="200" t="s">
        <v>45</v>
      </c>
      <c r="O197" s="201">
        <f>C220/1000</f>
        <v>0.4</v>
      </c>
      <c r="P197" s="202"/>
      <c r="Q197" s="192"/>
      <c r="R197" s="211"/>
      <c r="S197" s="212"/>
      <c r="T197" s="206"/>
    </row>
    <row r="198" spans="2:20" ht="15" hidden="1" customHeight="1">
      <c r="B198" s="181"/>
      <c r="C198" s="602">
        <f>C220+(0.3*(H207)*2)</f>
        <v>580</v>
      </c>
      <c r="D198" s="603"/>
      <c r="E198" s="603"/>
      <c r="F198" s="604"/>
      <c r="G198" s="196"/>
      <c r="H198" s="197"/>
      <c r="I198" s="210"/>
      <c r="J198" s="213" t="s">
        <v>46</v>
      </c>
      <c r="K198" s="214"/>
      <c r="L198" s="214"/>
      <c r="M198" s="214"/>
      <c r="N198" s="214"/>
      <c r="O198" s="215"/>
      <c r="P198" s="214"/>
      <c r="Q198" s="186"/>
      <c r="R198" s="186"/>
      <c r="S198" s="216">
        <f>ROUNDDOWN(R196/6*((2*K196+O196)*K197+(2*O196+K196)*O197),2)</f>
        <v>7.0000000000000007E-2</v>
      </c>
      <c r="T198" s="217" t="s">
        <v>164</v>
      </c>
    </row>
    <row r="199" spans="2:20" ht="15" hidden="1" customHeight="1">
      <c r="B199" s="181"/>
      <c r="C199" s="218"/>
      <c r="D199" s="219"/>
      <c r="E199" s="219"/>
      <c r="F199" s="209"/>
      <c r="G199" s="196"/>
      <c r="H199" s="197"/>
      <c r="I199" s="210"/>
      <c r="J199" s="189" t="s">
        <v>47</v>
      </c>
      <c r="K199" s="220"/>
      <c r="L199" s="220" t="s">
        <v>48</v>
      </c>
      <c r="M199" s="221"/>
      <c r="N199" s="221"/>
      <c r="O199" s="221"/>
      <c r="P199" s="220"/>
      <c r="Q199" s="190"/>
      <c r="R199" s="190"/>
      <c r="S199" s="194"/>
      <c r="T199" s="222"/>
    </row>
    <row r="200" spans="2:20" ht="15" hidden="1" customHeight="1">
      <c r="B200" s="181"/>
      <c r="C200" s="223"/>
      <c r="D200" s="620">
        <v>200</v>
      </c>
      <c r="E200" s="621"/>
      <c r="F200" s="224"/>
      <c r="G200" s="196"/>
      <c r="H200" s="197"/>
      <c r="I200" s="210"/>
      <c r="J200" s="198" t="s">
        <v>41</v>
      </c>
      <c r="K200" s="199">
        <f>D200/1000</f>
        <v>0.2</v>
      </c>
      <c r="L200" s="199"/>
      <c r="M200" s="199"/>
      <c r="N200" s="200" t="s">
        <v>42</v>
      </c>
      <c r="O200" s="199">
        <f>D215/1000</f>
        <v>0.2</v>
      </c>
      <c r="P200" s="202"/>
      <c r="Q200" s="203" t="s">
        <v>43</v>
      </c>
      <c r="R200" s="204">
        <f>H207/1000</f>
        <v>0.3</v>
      </c>
      <c r="S200" s="225">
        <f>ROUNDDOWN(K200*O200*R200,3)</f>
        <v>1.2E-2</v>
      </c>
      <c r="T200" s="226" t="s">
        <v>49</v>
      </c>
    </row>
    <row r="201" spans="2:20" ht="15" hidden="1" customHeight="1">
      <c r="B201" s="181"/>
      <c r="C201" s="227"/>
      <c r="D201" s="228"/>
      <c r="E201" s="229"/>
      <c r="F201" s="230"/>
      <c r="G201" s="183"/>
      <c r="H201" s="197"/>
      <c r="I201" s="210"/>
      <c r="J201" s="198"/>
      <c r="K201" s="199"/>
      <c r="L201" s="199"/>
      <c r="M201" s="199"/>
      <c r="N201" s="200"/>
      <c r="O201" s="199"/>
      <c r="P201" s="202"/>
      <c r="Q201" s="203"/>
      <c r="R201" s="204"/>
      <c r="S201" s="225">
        <f>ROUNDDOWN(K201*O201*R201,2)</f>
        <v>0</v>
      </c>
      <c r="T201" s="226" t="s">
        <v>50</v>
      </c>
    </row>
    <row r="202" spans="2:20" ht="15" hidden="1" customHeight="1">
      <c r="B202" s="181"/>
      <c r="C202" s="227"/>
      <c r="D202" s="231"/>
      <c r="E202" s="230"/>
      <c r="F202" s="230"/>
      <c r="G202" s="183"/>
      <c r="H202" s="197"/>
      <c r="I202" s="210"/>
      <c r="J202" s="198"/>
      <c r="K202" s="199"/>
      <c r="L202" s="199"/>
      <c r="M202" s="199"/>
      <c r="N202" s="232"/>
      <c r="O202" s="199"/>
      <c r="P202" s="202"/>
      <c r="Q202" s="203"/>
      <c r="R202" s="204"/>
      <c r="S202" s="225"/>
      <c r="T202" s="226"/>
    </row>
    <row r="203" spans="2:20" ht="15" hidden="1" customHeight="1">
      <c r="B203" s="181"/>
      <c r="C203" s="227"/>
      <c r="D203" s="231"/>
      <c r="E203" s="230"/>
      <c r="F203" s="230"/>
      <c r="G203" s="183"/>
      <c r="H203" s="197"/>
      <c r="I203" s="210"/>
      <c r="J203" s="198"/>
      <c r="K203" s="199"/>
      <c r="L203" s="199"/>
      <c r="M203" s="199"/>
      <c r="N203" s="232"/>
      <c r="O203" s="199"/>
      <c r="P203" s="202"/>
      <c r="Q203" s="203"/>
      <c r="R203" s="204"/>
      <c r="S203" s="225"/>
      <c r="T203" s="226"/>
    </row>
    <row r="204" spans="2:20" ht="15" hidden="1" customHeight="1">
      <c r="B204" s="181"/>
      <c r="C204" s="227"/>
      <c r="D204" s="231"/>
      <c r="E204" s="230"/>
      <c r="F204" s="230"/>
      <c r="G204" s="183"/>
      <c r="H204" s="233"/>
      <c r="I204" s="210"/>
      <c r="J204" s="213" t="s">
        <v>51</v>
      </c>
      <c r="K204" s="214"/>
      <c r="L204" s="214"/>
      <c r="M204" s="214"/>
      <c r="N204" s="214"/>
      <c r="O204" s="215"/>
      <c r="P204" s="214"/>
      <c r="Q204" s="234"/>
      <c r="R204" s="235"/>
      <c r="S204" s="216">
        <f>SUM(S200:S203)</f>
        <v>1.2E-2</v>
      </c>
      <c r="T204" s="217" t="s">
        <v>164</v>
      </c>
    </row>
    <row r="205" spans="2:20" ht="15" hidden="1" customHeight="1">
      <c r="B205" s="181"/>
      <c r="C205" s="227"/>
      <c r="D205" s="231"/>
      <c r="E205" s="230"/>
      <c r="F205" s="230"/>
      <c r="G205" s="183"/>
      <c r="H205" s="197"/>
      <c r="I205" s="236"/>
      <c r="J205" s="189" t="s">
        <v>52</v>
      </c>
      <c r="K205" s="221"/>
      <c r="L205" s="237" t="s">
        <v>193</v>
      </c>
      <c r="M205" s="237" t="s">
        <v>194</v>
      </c>
      <c r="N205" s="238" t="s">
        <v>195</v>
      </c>
      <c r="O205" s="239"/>
      <c r="P205" s="237"/>
      <c r="Q205" s="240"/>
      <c r="R205" s="240"/>
      <c r="S205" s="241"/>
      <c r="T205" s="222"/>
    </row>
    <row r="206" spans="2:20" ht="15" hidden="1" customHeight="1" thickBot="1">
      <c r="B206" s="242"/>
      <c r="C206" s="609"/>
      <c r="D206" s="609"/>
      <c r="E206" s="609"/>
      <c r="F206" s="609"/>
      <c r="G206" s="243"/>
      <c r="H206" s="243"/>
      <c r="I206" s="244"/>
      <c r="J206" s="245"/>
      <c r="K206" s="246"/>
      <c r="L206" s="246" t="s">
        <v>193</v>
      </c>
      <c r="M206" s="246">
        <f>S198</f>
        <v>7.0000000000000007E-2</v>
      </c>
      <c r="N206" s="246" t="s">
        <v>196</v>
      </c>
      <c r="O206" s="247">
        <f>S208</f>
        <v>1.2E-2</v>
      </c>
      <c r="P206" s="248"/>
      <c r="Q206" s="249"/>
      <c r="R206" s="250"/>
      <c r="S206" s="251">
        <f>ROUNDDOWN(M206-O206,2)</f>
        <v>0.05</v>
      </c>
      <c r="T206" s="217" t="s">
        <v>164</v>
      </c>
    </row>
    <row r="207" spans="2:20" ht="15" hidden="1" customHeight="1">
      <c r="B207" s="181"/>
      <c r="C207" s="252"/>
      <c r="D207" s="253"/>
      <c r="E207" s="254"/>
      <c r="F207" s="255"/>
      <c r="G207" s="256"/>
      <c r="H207" s="610">
        <v>300</v>
      </c>
      <c r="I207" s="613">
        <f>H204+H206+H207</f>
        <v>300</v>
      </c>
      <c r="J207" s="189" t="s">
        <v>197</v>
      </c>
      <c r="K207" s="221"/>
      <c r="L207" s="221" t="s">
        <v>198</v>
      </c>
      <c r="M207" s="237"/>
      <c r="N207" s="238" t="s">
        <v>199</v>
      </c>
      <c r="O207" s="221"/>
      <c r="P207" s="221"/>
      <c r="Q207" s="257"/>
      <c r="R207" s="258"/>
      <c r="S207" s="194"/>
      <c r="T207" s="222"/>
    </row>
    <row r="208" spans="2:20" ht="15" hidden="1" customHeight="1">
      <c r="B208" s="259"/>
      <c r="C208" s="252"/>
      <c r="D208" s="260"/>
      <c r="E208" s="261"/>
      <c r="F208" s="255"/>
      <c r="G208" s="262"/>
      <c r="H208" s="611"/>
      <c r="I208" s="614"/>
      <c r="J208" s="263"/>
      <c r="K208" s="264"/>
      <c r="L208" s="265" t="s">
        <v>198</v>
      </c>
      <c r="M208" s="264"/>
      <c r="N208" s="264"/>
      <c r="O208" s="214">
        <f>S200</f>
        <v>1.2E-2</v>
      </c>
      <c r="P208" s="214"/>
      <c r="Q208" s="214"/>
      <c r="R208" s="186"/>
      <c r="S208" s="251">
        <f>ROUNDDOWN(O208+Q208,3)</f>
        <v>1.2E-2</v>
      </c>
      <c r="T208" s="266" t="s">
        <v>164</v>
      </c>
    </row>
    <row r="209" spans="2:20" ht="15" hidden="1" customHeight="1">
      <c r="B209" s="181"/>
      <c r="C209" s="252"/>
      <c r="D209" s="260"/>
      <c r="E209" s="261"/>
      <c r="F209" s="255"/>
      <c r="G209" s="262"/>
      <c r="H209" s="611"/>
      <c r="I209" s="614"/>
      <c r="J209" s="267" t="s">
        <v>200</v>
      </c>
      <c r="K209" s="221"/>
      <c r="L209" s="221"/>
      <c r="M209" s="221"/>
      <c r="N209" s="221"/>
      <c r="O209" s="268"/>
      <c r="P209" s="269"/>
      <c r="Q209" s="258"/>
      <c r="R209" s="270"/>
      <c r="S209" s="194"/>
      <c r="T209" s="222"/>
    </row>
    <row r="210" spans="2:20" ht="15" hidden="1" customHeight="1">
      <c r="B210" s="181"/>
      <c r="C210" s="252"/>
      <c r="D210" s="260"/>
      <c r="E210" s="261"/>
      <c r="F210" s="255"/>
      <c r="G210" s="262"/>
      <c r="H210" s="611"/>
      <c r="I210" s="614"/>
      <c r="J210" s="271" t="s">
        <v>201</v>
      </c>
      <c r="K210" s="272">
        <f>D200/1000</f>
        <v>0.2</v>
      </c>
      <c r="L210" s="273" t="s">
        <v>53</v>
      </c>
      <c r="M210" s="343">
        <f>D215/1000</f>
        <v>0.2</v>
      </c>
      <c r="N210" s="275" t="s">
        <v>122</v>
      </c>
      <c r="O210" s="276" t="s">
        <v>202</v>
      </c>
      <c r="P210" s="277">
        <f>I207/1000</f>
        <v>0.3</v>
      </c>
      <c r="Q210" s="278" t="s">
        <v>203</v>
      </c>
      <c r="R210" s="279">
        <v>4</v>
      </c>
      <c r="S210" s="280">
        <f>((K210+M210)/2)*P210*R210</f>
        <v>0.24</v>
      </c>
      <c r="T210" s="217" t="s">
        <v>204</v>
      </c>
    </row>
    <row r="211" spans="2:20" ht="15" hidden="1" customHeight="1" thickBot="1">
      <c r="B211" s="181"/>
      <c r="C211" s="281"/>
      <c r="D211" s="282"/>
      <c r="E211" s="283"/>
      <c r="F211" s="284"/>
      <c r="G211" s="285"/>
      <c r="H211" s="612"/>
      <c r="I211" s="614"/>
      <c r="J211" s="286"/>
      <c r="K211" s="287"/>
      <c r="L211" s="287"/>
      <c r="M211" s="287"/>
      <c r="N211" s="287"/>
      <c r="O211" s="288"/>
      <c r="P211" s="258"/>
      <c r="Q211" s="258"/>
      <c r="R211" s="258"/>
      <c r="S211" s="289"/>
      <c r="T211" s="290"/>
    </row>
    <row r="212" spans="2:20" ht="15" hidden="1" customHeight="1">
      <c r="B212" s="181"/>
      <c r="C212" s="291"/>
      <c r="D212" s="292"/>
      <c r="E212" s="293"/>
      <c r="F212" s="294"/>
      <c r="G212" s="183"/>
      <c r="H212" s="197"/>
      <c r="I212" s="210"/>
      <c r="J212" s="295"/>
      <c r="K212" s="296"/>
      <c r="L212" s="248"/>
      <c r="M212" s="297"/>
      <c r="N212" s="298"/>
      <c r="O212" s="192"/>
      <c r="P212" s="299"/>
      <c r="Q212" s="300"/>
      <c r="R212" s="300"/>
      <c r="S212" s="251"/>
      <c r="T212" s="226"/>
    </row>
    <row r="213" spans="2:20" ht="15" hidden="1" customHeight="1">
      <c r="B213" s="181"/>
      <c r="C213" s="301">
        <v>100</v>
      </c>
      <c r="D213" s="602">
        <v>200</v>
      </c>
      <c r="E213" s="604"/>
      <c r="F213" s="302">
        <v>100</v>
      </c>
      <c r="G213" s="196"/>
      <c r="H213" s="303"/>
      <c r="I213" s="210"/>
      <c r="J213" s="286"/>
      <c r="K213" s="287"/>
      <c r="L213" s="287"/>
      <c r="M213" s="287"/>
      <c r="N213" s="287"/>
      <c r="O213" s="304"/>
      <c r="P213" s="305"/>
      <c r="Q213" s="304"/>
      <c r="R213" s="193"/>
      <c r="S213" s="194"/>
      <c r="T213" s="222"/>
    </row>
    <row r="214" spans="2:20" ht="15" hidden="1" customHeight="1">
      <c r="B214" s="306"/>
      <c r="C214" s="307"/>
      <c r="D214" s="231"/>
      <c r="E214" s="230"/>
      <c r="F214" s="308"/>
      <c r="G214" s="309"/>
      <c r="H214" s="303"/>
      <c r="I214" s="210"/>
      <c r="J214" s="310"/>
      <c r="K214" s="234"/>
      <c r="L214" s="234"/>
      <c r="M214" s="234"/>
      <c r="N214" s="234"/>
      <c r="O214" s="311"/>
      <c r="P214" s="311"/>
      <c r="Q214" s="311"/>
      <c r="R214" s="311"/>
      <c r="S214" s="312"/>
      <c r="T214" s="313"/>
    </row>
    <row r="215" spans="2:20" ht="15" hidden="1" customHeight="1">
      <c r="B215" s="181"/>
      <c r="C215" s="301">
        <v>100</v>
      </c>
      <c r="D215" s="602">
        <v>200</v>
      </c>
      <c r="E215" s="604"/>
      <c r="F215" s="302">
        <v>100</v>
      </c>
      <c r="G215" s="196"/>
      <c r="H215" s="303"/>
      <c r="I215" s="210"/>
      <c r="J215" s="286" t="s">
        <v>344</v>
      </c>
      <c r="K215" s="314"/>
      <c r="L215" s="314" t="s">
        <v>343</v>
      </c>
      <c r="M215" s="314"/>
      <c r="N215" s="314"/>
      <c r="O215" s="211"/>
      <c r="P215" s="315"/>
      <c r="Q215" s="315"/>
      <c r="R215" s="315"/>
      <c r="S215" s="316"/>
      <c r="T215" s="317"/>
    </row>
    <row r="216" spans="2:20" ht="15" hidden="1" customHeight="1">
      <c r="B216" s="181"/>
      <c r="C216" s="218"/>
      <c r="D216" s="318"/>
      <c r="E216" s="318"/>
      <c r="F216" s="319"/>
      <c r="G216" s="309"/>
      <c r="H216" s="303"/>
      <c r="I216" s="210"/>
      <c r="J216" s="320"/>
      <c r="K216" s="321"/>
      <c r="L216" s="321"/>
      <c r="M216" s="321"/>
      <c r="N216" s="321"/>
      <c r="O216" s="322"/>
      <c r="P216" s="323"/>
      <c r="Q216" s="311"/>
      <c r="R216" s="186"/>
      <c r="S216" s="324">
        <v>2</v>
      </c>
      <c r="T216" s="313" t="s">
        <v>31</v>
      </c>
    </row>
    <row r="217" spans="2:20" ht="15" hidden="1" customHeight="1">
      <c r="B217" s="181"/>
      <c r="C217" s="615"/>
      <c r="D217" s="616"/>
      <c r="E217" s="616"/>
      <c r="F217" s="617"/>
      <c r="G217" s="196"/>
      <c r="H217" s="197"/>
      <c r="I217" s="210"/>
      <c r="J217" s="189"/>
      <c r="K217" s="314"/>
      <c r="L217" s="314"/>
      <c r="M217" s="191"/>
      <c r="N217" s="191"/>
      <c r="O217" s="193"/>
      <c r="P217" s="193"/>
      <c r="Q217" s="258"/>
      <c r="R217" s="258"/>
      <c r="S217" s="194"/>
      <c r="T217" s="195"/>
    </row>
    <row r="218" spans="2:20" ht="15" hidden="1" customHeight="1">
      <c r="B218" s="181"/>
      <c r="C218" s="602">
        <f>C213+D213+F213</f>
        <v>400</v>
      </c>
      <c r="D218" s="603"/>
      <c r="E218" s="603"/>
      <c r="F218" s="604"/>
      <c r="G218" s="196"/>
      <c r="H218" s="183"/>
      <c r="I218" s="184"/>
      <c r="J218" s="263"/>
      <c r="K218" s="185"/>
      <c r="L218" s="185"/>
      <c r="M218" s="185"/>
      <c r="N218" s="185"/>
      <c r="O218" s="186"/>
      <c r="P218" s="311"/>
      <c r="Q218" s="186"/>
      <c r="R218" s="186"/>
      <c r="S218" s="325"/>
      <c r="T218" s="188"/>
    </row>
    <row r="219" spans="2:20" ht="15" hidden="1" customHeight="1">
      <c r="B219" s="181"/>
      <c r="C219" s="326"/>
      <c r="D219" s="318"/>
      <c r="E219" s="318"/>
      <c r="F219" s="327"/>
      <c r="G219" s="196"/>
      <c r="H219" s="197"/>
      <c r="I219" s="184"/>
      <c r="J219" s="189"/>
      <c r="K219" s="328"/>
      <c r="L219" s="328"/>
      <c r="M219" s="328"/>
      <c r="N219" s="328"/>
      <c r="O219" s="329"/>
      <c r="P219" s="330"/>
      <c r="Q219" s="329"/>
      <c r="R219" s="329"/>
      <c r="S219" s="331"/>
      <c r="T219" s="332"/>
    </row>
    <row r="220" spans="2:20" ht="15" hidden="1" customHeight="1">
      <c r="B220" s="181"/>
      <c r="C220" s="602">
        <f>C215+D215+F215</f>
        <v>400</v>
      </c>
      <c r="D220" s="603"/>
      <c r="E220" s="603"/>
      <c r="F220" s="604"/>
      <c r="G220" s="196"/>
      <c r="H220" s="183"/>
      <c r="I220" s="184"/>
      <c r="J220" s="333"/>
      <c r="K220" s="334"/>
      <c r="L220" s="334"/>
      <c r="M220" s="334"/>
      <c r="N220" s="334"/>
      <c r="O220" s="186"/>
      <c r="P220" s="335"/>
      <c r="Q220" s="335"/>
      <c r="R220" s="335"/>
      <c r="S220" s="325"/>
      <c r="T220" s="188"/>
    </row>
    <row r="221" spans="2:20" ht="15" hidden="1" customHeight="1">
      <c r="B221" s="181"/>
      <c r="C221" s="182"/>
      <c r="D221" s="183"/>
      <c r="E221" s="183"/>
      <c r="F221" s="183"/>
      <c r="G221" s="183"/>
      <c r="H221" s="183"/>
      <c r="I221" s="184"/>
      <c r="J221" s="336"/>
      <c r="K221" s="191"/>
      <c r="L221" s="191"/>
      <c r="M221" s="191"/>
      <c r="N221" s="191"/>
      <c r="O221" s="193"/>
      <c r="P221" s="193"/>
      <c r="Q221" s="258"/>
      <c r="R221" s="258"/>
      <c r="S221" s="194"/>
      <c r="T221" s="195"/>
    </row>
    <row r="222" spans="2:20" ht="15" hidden="1" customHeight="1">
      <c r="B222" s="181"/>
      <c r="C222" s="182"/>
      <c r="D222" s="183"/>
      <c r="E222" s="183"/>
      <c r="F222" s="183"/>
      <c r="G222" s="183"/>
      <c r="H222" s="183"/>
      <c r="I222" s="197"/>
      <c r="J222" s="263"/>
      <c r="K222" s="185"/>
      <c r="L222" s="185"/>
      <c r="M222" s="185"/>
      <c r="N222" s="185"/>
      <c r="O222" s="186"/>
      <c r="P222" s="311"/>
      <c r="Q222" s="186"/>
      <c r="R222" s="186"/>
      <c r="S222" s="325"/>
      <c r="T222" s="188"/>
    </row>
    <row r="223" spans="2:20" ht="15" hidden="1" customHeight="1">
      <c r="B223" s="181"/>
      <c r="C223" s="182"/>
      <c r="D223" s="183"/>
      <c r="E223" s="183"/>
      <c r="F223" s="183"/>
      <c r="G223" s="183"/>
      <c r="H223" s="183"/>
      <c r="I223" s="184"/>
      <c r="J223" s="189"/>
      <c r="K223" s="337"/>
      <c r="L223" s="337"/>
      <c r="M223" s="337"/>
      <c r="N223" s="337"/>
      <c r="O223" s="193"/>
      <c r="P223" s="193"/>
      <c r="Q223" s="193"/>
      <c r="R223" s="193"/>
      <c r="S223" s="194"/>
      <c r="T223" s="195"/>
    </row>
    <row r="224" spans="2:20" ht="15" hidden="1" customHeight="1">
      <c r="B224" s="338"/>
      <c r="C224" s="339"/>
      <c r="D224" s="279"/>
      <c r="E224" s="279"/>
      <c r="F224" s="279"/>
      <c r="G224" s="279"/>
      <c r="H224" s="279"/>
      <c r="I224" s="340"/>
      <c r="J224" s="263"/>
      <c r="K224" s="185"/>
      <c r="L224" s="185"/>
      <c r="M224" s="185"/>
      <c r="N224" s="185"/>
      <c r="O224" s="186"/>
      <c r="P224" s="186"/>
      <c r="Q224" s="186"/>
      <c r="R224" s="341"/>
      <c r="S224" s="342"/>
      <c r="T224" s="188"/>
    </row>
    <row r="225" spans="2:20" ht="24.95" hidden="1" customHeight="1">
      <c r="B225" s="179" t="s">
        <v>233</v>
      </c>
      <c r="C225" s="618" t="s">
        <v>392</v>
      </c>
      <c r="D225" s="618"/>
      <c r="E225" s="618"/>
      <c r="F225" s="618"/>
      <c r="G225" s="618"/>
      <c r="H225" s="619"/>
      <c r="I225" s="618" t="s">
        <v>390</v>
      </c>
      <c r="J225" s="618"/>
      <c r="K225" s="637"/>
      <c r="L225" s="638"/>
      <c r="M225" s="619"/>
      <c r="N225" s="619"/>
      <c r="O225" s="619"/>
      <c r="P225" s="619"/>
      <c r="Q225" s="619"/>
      <c r="R225" s="619"/>
      <c r="S225" s="619"/>
      <c r="T225" s="639"/>
    </row>
    <row r="226" spans="2:20" ht="15" hidden="1" customHeight="1">
      <c r="B226" s="181"/>
      <c r="C226" s="182"/>
      <c r="D226" s="183"/>
      <c r="E226" s="183"/>
      <c r="F226" s="183"/>
      <c r="G226" s="183"/>
      <c r="H226" s="183"/>
      <c r="I226" s="184"/>
      <c r="J226" s="185"/>
      <c r="K226" s="185"/>
      <c r="L226" s="185" t="s">
        <v>33</v>
      </c>
      <c r="M226" s="185" t="s">
        <v>34</v>
      </c>
      <c r="N226" s="185" t="s">
        <v>35</v>
      </c>
      <c r="O226" s="186" t="s">
        <v>36</v>
      </c>
      <c r="P226" s="186" t="s">
        <v>37</v>
      </c>
      <c r="Q226" s="186"/>
      <c r="R226" s="186"/>
      <c r="S226" s="187" t="s">
        <v>38</v>
      </c>
      <c r="T226" s="188"/>
    </row>
    <row r="227" spans="2:20" ht="15" hidden="1" customHeight="1">
      <c r="B227" s="181"/>
      <c r="C227" s="182"/>
      <c r="D227" s="183"/>
      <c r="E227" s="183"/>
      <c r="F227" s="183"/>
      <c r="G227" s="183"/>
      <c r="H227" s="183"/>
      <c r="I227" s="184"/>
      <c r="J227" s="189" t="s">
        <v>39</v>
      </c>
      <c r="K227" s="190"/>
      <c r="L227" s="190" t="s">
        <v>40</v>
      </c>
      <c r="M227" s="191"/>
      <c r="N227" s="191"/>
      <c r="O227" s="192"/>
      <c r="P227" s="193"/>
      <c r="Q227" s="193"/>
      <c r="R227" s="193"/>
      <c r="S227" s="194"/>
      <c r="T227" s="195"/>
    </row>
    <row r="228" spans="2:20" ht="15" hidden="1" customHeight="1">
      <c r="B228" s="181"/>
      <c r="C228" s="616">
        <f>C250+(0.3*(H239)*2)</f>
        <v>880</v>
      </c>
      <c r="D228" s="616"/>
      <c r="E228" s="616"/>
      <c r="F228" s="616"/>
      <c r="G228" s="196"/>
      <c r="H228" s="197"/>
      <c r="I228" s="184"/>
      <c r="J228" s="198" t="s">
        <v>41</v>
      </c>
      <c r="K228" s="199">
        <f>C228/1000</f>
        <v>0.88</v>
      </c>
      <c r="L228" s="199"/>
      <c r="M228" s="199"/>
      <c r="N228" s="200" t="s">
        <v>42</v>
      </c>
      <c r="O228" s="201">
        <f>C250/1000</f>
        <v>0.7</v>
      </c>
      <c r="P228" s="202"/>
      <c r="Q228" s="203" t="s">
        <v>43</v>
      </c>
      <c r="R228" s="204">
        <f>(H239)/1000</f>
        <v>0.3</v>
      </c>
      <c r="S228" s="205"/>
      <c r="T228" s="206"/>
    </row>
    <row r="229" spans="2:20" ht="15" hidden="1" customHeight="1">
      <c r="B229" s="181"/>
      <c r="C229" s="207"/>
      <c r="D229" s="208"/>
      <c r="E229" s="208"/>
      <c r="F229" s="209"/>
      <c r="G229" s="196"/>
      <c r="H229" s="197"/>
      <c r="I229" s="210"/>
      <c r="J229" s="198" t="s">
        <v>44</v>
      </c>
      <c r="K229" s="199">
        <f>C230/1000</f>
        <v>0.68</v>
      </c>
      <c r="L229" s="199"/>
      <c r="M229" s="199"/>
      <c r="N229" s="200" t="s">
        <v>45</v>
      </c>
      <c r="O229" s="201">
        <f>C252/1000</f>
        <v>0.5</v>
      </c>
      <c r="P229" s="202"/>
      <c r="Q229" s="192"/>
      <c r="R229" s="211"/>
      <c r="S229" s="212"/>
      <c r="T229" s="206"/>
    </row>
    <row r="230" spans="2:20" ht="15" hidden="1" customHeight="1">
      <c r="B230" s="181"/>
      <c r="C230" s="602">
        <f>C252+(0.3*(H239)*2)</f>
        <v>680</v>
      </c>
      <c r="D230" s="603"/>
      <c r="E230" s="603"/>
      <c r="F230" s="604"/>
      <c r="G230" s="196"/>
      <c r="H230" s="197"/>
      <c r="I230" s="210"/>
      <c r="J230" s="213" t="s">
        <v>46</v>
      </c>
      <c r="K230" s="214"/>
      <c r="L230" s="214"/>
      <c r="M230" s="214"/>
      <c r="N230" s="214"/>
      <c r="O230" s="215"/>
      <c r="P230" s="214"/>
      <c r="Q230" s="186"/>
      <c r="R230" s="186"/>
      <c r="S230" s="216">
        <f>ROUNDDOWN(R228/6*((2*K228+O228)*K229+(2*O228+K228)*O229),2)</f>
        <v>0.14000000000000001</v>
      </c>
      <c r="T230" s="217" t="s">
        <v>164</v>
      </c>
    </row>
    <row r="231" spans="2:20" ht="15" hidden="1" customHeight="1">
      <c r="B231" s="181"/>
      <c r="C231" s="218"/>
      <c r="D231" s="219"/>
      <c r="E231" s="219"/>
      <c r="F231" s="209"/>
      <c r="G231" s="196"/>
      <c r="H231" s="197"/>
      <c r="I231" s="210"/>
      <c r="J231" s="189" t="s">
        <v>47</v>
      </c>
      <c r="K231" s="220"/>
      <c r="L231" s="220" t="s">
        <v>48</v>
      </c>
      <c r="M231" s="221"/>
      <c r="N231" s="221"/>
      <c r="O231" s="221"/>
      <c r="P231" s="220"/>
      <c r="Q231" s="190"/>
      <c r="R231" s="190"/>
      <c r="S231" s="194"/>
      <c r="T231" s="222"/>
    </row>
    <row r="232" spans="2:20" ht="15" hidden="1" customHeight="1">
      <c r="B232" s="181"/>
      <c r="C232" s="223"/>
      <c r="D232" s="620">
        <v>500</v>
      </c>
      <c r="E232" s="621"/>
      <c r="F232" s="224"/>
      <c r="G232" s="196"/>
      <c r="H232" s="197"/>
      <c r="I232" s="210"/>
      <c r="J232" s="198" t="s">
        <v>41</v>
      </c>
      <c r="K232" s="199">
        <f>D232/1000</f>
        <v>0.5</v>
      </c>
      <c r="L232" s="199"/>
      <c r="M232" s="199"/>
      <c r="N232" s="200" t="s">
        <v>42</v>
      </c>
      <c r="O232" s="199">
        <f>D247/1000</f>
        <v>0.3</v>
      </c>
      <c r="P232" s="202"/>
      <c r="Q232" s="203" t="s">
        <v>43</v>
      </c>
      <c r="R232" s="204">
        <f>H239/1000</f>
        <v>0.3</v>
      </c>
      <c r="S232" s="225">
        <f>ROUNDDOWN(K232*O232*R232,2)</f>
        <v>0.04</v>
      </c>
      <c r="T232" s="226" t="s">
        <v>49</v>
      </c>
    </row>
    <row r="233" spans="2:20" ht="15" hidden="1" customHeight="1">
      <c r="B233" s="181"/>
      <c r="C233" s="227"/>
      <c r="D233" s="228"/>
      <c r="E233" s="229"/>
      <c r="F233" s="230"/>
      <c r="G233" s="183"/>
      <c r="H233" s="197"/>
      <c r="I233" s="210"/>
      <c r="J233" s="198"/>
      <c r="K233" s="199"/>
      <c r="L233" s="199"/>
      <c r="M233" s="199"/>
      <c r="N233" s="200"/>
      <c r="O233" s="199"/>
      <c r="P233" s="202"/>
      <c r="Q233" s="203"/>
      <c r="R233" s="204"/>
      <c r="S233" s="225">
        <f>ROUNDDOWN(K233*O233*R233,2)</f>
        <v>0</v>
      </c>
      <c r="T233" s="226" t="s">
        <v>50</v>
      </c>
    </row>
    <row r="234" spans="2:20" ht="15" hidden="1" customHeight="1">
      <c r="B234" s="181"/>
      <c r="C234" s="227"/>
      <c r="D234" s="231"/>
      <c r="E234" s="230"/>
      <c r="F234" s="230"/>
      <c r="G234" s="183"/>
      <c r="H234" s="197"/>
      <c r="I234" s="210"/>
      <c r="J234" s="198"/>
      <c r="K234" s="199"/>
      <c r="L234" s="199"/>
      <c r="M234" s="199"/>
      <c r="N234" s="232"/>
      <c r="O234" s="199"/>
      <c r="P234" s="202"/>
      <c r="Q234" s="203"/>
      <c r="R234" s="204"/>
      <c r="S234" s="225"/>
      <c r="T234" s="226"/>
    </row>
    <row r="235" spans="2:20" ht="15" hidden="1" customHeight="1">
      <c r="B235" s="181"/>
      <c r="C235" s="227"/>
      <c r="D235" s="231"/>
      <c r="E235" s="230"/>
      <c r="F235" s="230"/>
      <c r="G235" s="183"/>
      <c r="H235" s="197"/>
      <c r="I235" s="210"/>
      <c r="J235" s="198"/>
      <c r="K235" s="199"/>
      <c r="L235" s="199"/>
      <c r="M235" s="199"/>
      <c r="N235" s="232"/>
      <c r="O235" s="199"/>
      <c r="P235" s="202"/>
      <c r="Q235" s="203"/>
      <c r="R235" s="204"/>
      <c r="S235" s="225"/>
      <c r="T235" s="226"/>
    </row>
    <row r="236" spans="2:20" ht="15" hidden="1" customHeight="1">
      <c r="B236" s="181"/>
      <c r="C236" s="227"/>
      <c r="D236" s="231"/>
      <c r="E236" s="230"/>
      <c r="F236" s="230"/>
      <c r="G236" s="183"/>
      <c r="H236" s="233"/>
      <c r="I236" s="210"/>
      <c r="J236" s="213" t="s">
        <v>51</v>
      </c>
      <c r="K236" s="214"/>
      <c r="L236" s="214"/>
      <c r="M236" s="214"/>
      <c r="N236" s="214"/>
      <c r="O236" s="215"/>
      <c r="P236" s="214"/>
      <c r="Q236" s="234"/>
      <c r="R236" s="235"/>
      <c r="S236" s="216">
        <f>SUM(S232:S235)</f>
        <v>0.04</v>
      </c>
      <c r="T236" s="217" t="s">
        <v>164</v>
      </c>
    </row>
    <row r="237" spans="2:20" ht="15" hidden="1" customHeight="1">
      <c r="B237" s="181"/>
      <c r="C237" s="227"/>
      <c r="D237" s="231"/>
      <c r="E237" s="230"/>
      <c r="F237" s="230"/>
      <c r="G237" s="183"/>
      <c r="H237" s="197"/>
      <c r="I237" s="236"/>
      <c r="J237" s="189" t="s">
        <v>52</v>
      </c>
      <c r="K237" s="221"/>
      <c r="L237" s="237" t="s">
        <v>193</v>
      </c>
      <c r="M237" s="237" t="s">
        <v>194</v>
      </c>
      <c r="N237" s="238" t="s">
        <v>195</v>
      </c>
      <c r="O237" s="239"/>
      <c r="P237" s="237"/>
      <c r="Q237" s="240"/>
      <c r="R237" s="240"/>
      <c r="S237" s="241"/>
      <c r="T237" s="222"/>
    </row>
    <row r="238" spans="2:20" ht="15" hidden="1" customHeight="1" thickBot="1">
      <c r="B238" s="242"/>
      <c r="C238" s="609"/>
      <c r="D238" s="609"/>
      <c r="E238" s="609"/>
      <c r="F238" s="609"/>
      <c r="G238" s="243"/>
      <c r="H238" s="243"/>
      <c r="I238" s="244"/>
      <c r="J238" s="245"/>
      <c r="K238" s="246"/>
      <c r="L238" s="246" t="s">
        <v>193</v>
      </c>
      <c r="M238" s="246">
        <f>S230</f>
        <v>0.14000000000000001</v>
      </c>
      <c r="N238" s="246" t="s">
        <v>196</v>
      </c>
      <c r="O238" s="247">
        <f>S240</f>
        <v>0.04</v>
      </c>
      <c r="P238" s="248"/>
      <c r="Q238" s="249"/>
      <c r="R238" s="250"/>
      <c r="S238" s="251">
        <f>ROUNDDOWN(M238-O238,2)</f>
        <v>0.1</v>
      </c>
      <c r="T238" s="217" t="s">
        <v>164</v>
      </c>
    </row>
    <row r="239" spans="2:20" ht="15" hidden="1" customHeight="1">
      <c r="B239" s="181"/>
      <c r="C239" s="252"/>
      <c r="D239" s="253"/>
      <c r="E239" s="254"/>
      <c r="F239" s="255"/>
      <c r="G239" s="256"/>
      <c r="H239" s="610">
        <v>300</v>
      </c>
      <c r="I239" s="613">
        <f>H236+H238+H239</f>
        <v>300</v>
      </c>
      <c r="J239" s="189" t="s">
        <v>197</v>
      </c>
      <c r="K239" s="221"/>
      <c r="L239" s="221" t="s">
        <v>198</v>
      </c>
      <c r="M239" s="237"/>
      <c r="N239" s="238" t="s">
        <v>199</v>
      </c>
      <c r="O239" s="221"/>
      <c r="P239" s="221"/>
      <c r="Q239" s="257"/>
      <c r="R239" s="258"/>
      <c r="S239" s="194"/>
      <c r="T239" s="222"/>
    </row>
    <row r="240" spans="2:20" ht="15" hidden="1" customHeight="1">
      <c r="B240" s="259"/>
      <c r="C240" s="252"/>
      <c r="D240" s="260"/>
      <c r="E240" s="261"/>
      <c r="F240" s="255"/>
      <c r="G240" s="262"/>
      <c r="H240" s="611"/>
      <c r="I240" s="614"/>
      <c r="J240" s="263"/>
      <c r="K240" s="264"/>
      <c r="L240" s="265" t="s">
        <v>198</v>
      </c>
      <c r="M240" s="264"/>
      <c r="N240" s="264"/>
      <c r="O240" s="214">
        <f>S232</f>
        <v>0.04</v>
      </c>
      <c r="P240" s="214"/>
      <c r="Q240" s="214"/>
      <c r="R240" s="186"/>
      <c r="S240" s="251">
        <f>ROUNDDOWN(O240+Q240,2)</f>
        <v>0.04</v>
      </c>
      <c r="T240" s="266" t="s">
        <v>164</v>
      </c>
    </row>
    <row r="241" spans="2:20" ht="15" hidden="1" customHeight="1">
      <c r="B241" s="181"/>
      <c r="C241" s="252"/>
      <c r="D241" s="260"/>
      <c r="E241" s="261"/>
      <c r="F241" s="255"/>
      <c r="G241" s="262"/>
      <c r="H241" s="611"/>
      <c r="I241" s="614"/>
      <c r="J241" s="267" t="s">
        <v>200</v>
      </c>
      <c r="K241" s="221"/>
      <c r="L241" s="221"/>
      <c r="M241" s="221"/>
      <c r="N241" s="221"/>
      <c r="O241" s="268"/>
      <c r="P241" s="269"/>
      <c r="Q241" s="258"/>
      <c r="R241" s="270"/>
      <c r="S241" s="194"/>
      <c r="T241" s="222"/>
    </row>
    <row r="242" spans="2:20" ht="15" hidden="1" customHeight="1">
      <c r="B242" s="181"/>
      <c r="C242" s="252"/>
      <c r="D242" s="260"/>
      <c r="E242" s="261"/>
      <c r="F242" s="255"/>
      <c r="G242" s="262"/>
      <c r="H242" s="611"/>
      <c r="I242" s="614"/>
      <c r="J242" s="271" t="s">
        <v>201</v>
      </c>
      <c r="K242" s="272">
        <f>D232/1000</f>
        <v>0.5</v>
      </c>
      <c r="L242" s="273" t="s">
        <v>53</v>
      </c>
      <c r="M242" s="343">
        <f>D247/1000</f>
        <v>0.3</v>
      </c>
      <c r="N242" s="275" t="s">
        <v>122</v>
      </c>
      <c r="O242" s="276" t="s">
        <v>202</v>
      </c>
      <c r="P242" s="277">
        <f>I239/1000</f>
        <v>0.3</v>
      </c>
      <c r="Q242" s="278" t="s">
        <v>203</v>
      </c>
      <c r="R242" s="279">
        <v>4</v>
      </c>
      <c r="S242" s="280">
        <f>((K242+M242)/2)*P242*R242</f>
        <v>0.48</v>
      </c>
      <c r="T242" s="217" t="s">
        <v>204</v>
      </c>
    </row>
    <row r="243" spans="2:20" ht="15" hidden="1" customHeight="1" thickBot="1">
      <c r="B243" s="181"/>
      <c r="C243" s="281"/>
      <c r="D243" s="282"/>
      <c r="E243" s="283"/>
      <c r="F243" s="284"/>
      <c r="G243" s="285"/>
      <c r="H243" s="612"/>
      <c r="I243" s="614"/>
      <c r="J243" s="286"/>
      <c r="K243" s="287"/>
      <c r="L243" s="287"/>
      <c r="M243" s="287"/>
      <c r="N243" s="287"/>
      <c r="O243" s="288"/>
      <c r="P243" s="258"/>
      <c r="Q243" s="258"/>
      <c r="R243" s="258"/>
      <c r="S243" s="289"/>
      <c r="T243" s="290"/>
    </row>
    <row r="244" spans="2:20" ht="15" hidden="1" customHeight="1">
      <c r="B244" s="181"/>
      <c r="C244" s="291"/>
      <c r="D244" s="292"/>
      <c r="E244" s="293"/>
      <c r="F244" s="294"/>
      <c r="G244" s="183"/>
      <c r="H244" s="197"/>
      <c r="I244" s="210"/>
      <c r="J244" s="295"/>
      <c r="K244" s="296"/>
      <c r="L244" s="248"/>
      <c r="M244" s="297"/>
      <c r="N244" s="298"/>
      <c r="O244" s="192"/>
      <c r="P244" s="299"/>
      <c r="Q244" s="300"/>
      <c r="R244" s="300"/>
      <c r="S244" s="251"/>
      <c r="T244" s="226"/>
    </row>
    <row r="245" spans="2:20" ht="15" hidden="1" customHeight="1">
      <c r="B245" s="181"/>
      <c r="C245" s="301">
        <v>100</v>
      </c>
      <c r="D245" s="602">
        <v>500</v>
      </c>
      <c r="E245" s="604"/>
      <c r="F245" s="302">
        <v>100</v>
      </c>
      <c r="G245" s="196"/>
      <c r="H245" s="303"/>
      <c r="I245" s="210"/>
      <c r="J245" s="286"/>
      <c r="K245" s="287"/>
      <c r="L245" s="287"/>
      <c r="M245" s="287"/>
      <c r="N245" s="287"/>
      <c r="O245" s="304"/>
      <c r="P245" s="305"/>
      <c r="Q245" s="304"/>
      <c r="R245" s="193"/>
      <c r="S245" s="194"/>
      <c r="T245" s="222"/>
    </row>
    <row r="246" spans="2:20" ht="15" hidden="1" customHeight="1">
      <c r="B246" s="306"/>
      <c r="C246" s="307"/>
      <c r="D246" s="231"/>
      <c r="E246" s="230"/>
      <c r="F246" s="308"/>
      <c r="G246" s="309"/>
      <c r="H246" s="303"/>
      <c r="I246" s="210"/>
      <c r="J246" s="310"/>
      <c r="K246" s="234"/>
      <c r="L246" s="234"/>
      <c r="M246" s="234"/>
      <c r="N246" s="234"/>
      <c r="O246" s="311"/>
      <c r="P246" s="311"/>
      <c r="Q246" s="311"/>
      <c r="R246" s="311"/>
      <c r="S246" s="312"/>
      <c r="T246" s="313"/>
    </row>
    <row r="247" spans="2:20" ht="15" hidden="1" customHeight="1">
      <c r="B247" s="181"/>
      <c r="C247" s="301">
        <v>100</v>
      </c>
      <c r="D247" s="602">
        <v>300</v>
      </c>
      <c r="E247" s="604"/>
      <c r="F247" s="302">
        <v>100</v>
      </c>
      <c r="G247" s="196"/>
      <c r="H247" s="303"/>
      <c r="I247" s="210"/>
      <c r="J247" s="286" t="s">
        <v>344</v>
      </c>
      <c r="K247" s="314"/>
      <c r="L247" s="314" t="s">
        <v>343</v>
      </c>
      <c r="M247" s="314"/>
      <c r="N247" s="314"/>
      <c r="O247" s="211"/>
      <c r="P247" s="315"/>
      <c r="Q247" s="315"/>
      <c r="R247" s="315"/>
      <c r="S247" s="316"/>
      <c r="T247" s="317"/>
    </row>
    <row r="248" spans="2:20" ht="15" hidden="1" customHeight="1">
      <c r="B248" s="181"/>
      <c r="C248" s="218"/>
      <c r="D248" s="318"/>
      <c r="E248" s="318"/>
      <c r="F248" s="319"/>
      <c r="G248" s="309"/>
      <c r="H248" s="303"/>
      <c r="I248" s="210"/>
      <c r="J248" s="320"/>
      <c r="K248" s="321"/>
      <c r="L248" s="321"/>
      <c r="M248" s="321"/>
      <c r="N248" s="321"/>
      <c r="O248" s="322"/>
      <c r="P248" s="323"/>
      <c r="Q248" s="311"/>
      <c r="R248" s="186"/>
      <c r="S248" s="324">
        <v>2</v>
      </c>
      <c r="T248" s="313" t="s">
        <v>31</v>
      </c>
    </row>
    <row r="249" spans="2:20" ht="15" hidden="1" customHeight="1">
      <c r="B249" s="181"/>
      <c r="C249" s="615"/>
      <c r="D249" s="616"/>
      <c r="E249" s="616"/>
      <c r="F249" s="617"/>
      <c r="G249" s="196"/>
      <c r="H249" s="197"/>
      <c r="I249" s="210"/>
      <c r="J249" s="189"/>
      <c r="K249" s="314"/>
      <c r="L249" s="314"/>
      <c r="M249" s="191"/>
      <c r="N249" s="191"/>
      <c r="O249" s="193"/>
      <c r="P249" s="193"/>
      <c r="Q249" s="258"/>
      <c r="R249" s="258"/>
      <c r="S249" s="194"/>
      <c r="T249" s="195"/>
    </row>
    <row r="250" spans="2:20" ht="15" hidden="1" customHeight="1">
      <c r="B250" s="181"/>
      <c r="C250" s="602">
        <f>C245+D245+F245</f>
        <v>700</v>
      </c>
      <c r="D250" s="603"/>
      <c r="E250" s="603"/>
      <c r="F250" s="604"/>
      <c r="G250" s="196"/>
      <c r="H250" s="183"/>
      <c r="I250" s="184"/>
      <c r="J250" s="263"/>
      <c r="K250" s="185"/>
      <c r="L250" s="185"/>
      <c r="M250" s="185"/>
      <c r="N250" s="185"/>
      <c r="O250" s="186"/>
      <c r="P250" s="311"/>
      <c r="Q250" s="186"/>
      <c r="R250" s="186"/>
      <c r="S250" s="325"/>
      <c r="T250" s="188"/>
    </row>
    <row r="251" spans="2:20" ht="15" hidden="1" customHeight="1">
      <c r="B251" s="181"/>
      <c r="C251" s="326"/>
      <c r="D251" s="318"/>
      <c r="E251" s="318"/>
      <c r="F251" s="327"/>
      <c r="G251" s="196"/>
      <c r="H251" s="197"/>
      <c r="I251" s="184"/>
      <c r="J251" s="189"/>
      <c r="K251" s="328"/>
      <c r="L251" s="328"/>
      <c r="M251" s="328"/>
      <c r="N251" s="328"/>
      <c r="O251" s="329"/>
      <c r="P251" s="330"/>
      <c r="Q251" s="329"/>
      <c r="R251" s="329"/>
      <c r="S251" s="331"/>
      <c r="T251" s="332"/>
    </row>
    <row r="252" spans="2:20" ht="15" hidden="1" customHeight="1">
      <c r="B252" s="181"/>
      <c r="C252" s="602">
        <f>C247+D247+F247</f>
        <v>500</v>
      </c>
      <c r="D252" s="603"/>
      <c r="E252" s="603"/>
      <c r="F252" s="604"/>
      <c r="G252" s="196"/>
      <c r="H252" s="183"/>
      <c r="I252" s="184"/>
      <c r="J252" s="333"/>
      <c r="K252" s="334"/>
      <c r="L252" s="334"/>
      <c r="M252" s="334"/>
      <c r="N252" s="334"/>
      <c r="O252" s="186"/>
      <c r="P252" s="335"/>
      <c r="Q252" s="335"/>
      <c r="R252" s="335"/>
      <c r="S252" s="325"/>
      <c r="T252" s="188"/>
    </row>
    <row r="253" spans="2:20" ht="15" hidden="1" customHeight="1">
      <c r="B253" s="181"/>
      <c r="C253" s="182"/>
      <c r="D253" s="183"/>
      <c r="E253" s="183"/>
      <c r="F253" s="183"/>
      <c r="G253" s="183"/>
      <c r="H253" s="183"/>
      <c r="I253" s="184"/>
      <c r="J253" s="336"/>
      <c r="K253" s="191"/>
      <c r="L253" s="191"/>
      <c r="M253" s="191"/>
      <c r="N253" s="191"/>
      <c r="O253" s="193"/>
      <c r="P253" s="193"/>
      <c r="Q253" s="258"/>
      <c r="R253" s="258"/>
      <c r="S253" s="194"/>
      <c r="T253" s="195"/>
    </row>
    <row r="254" spans="2:20" ht="15" hidden="1" customHeight="1">
      <c r="B254" s="181"/>
      <c r="C254" s="182"/>
      <c r="D254" s="183"/>
      <c r="E254" s="183"/>
      <c r="F254" s="183"/>
      <c r="G254" s="183"/>
      <c r="H254" s="183"/>
      <c r="I254" s="197"/>
      <c r="J254" s="263"/>
      <c r="K254" s="185"/>
      <c r="L254" s="185"/>
      <c r="M254" s="185"/>
      <c r="N254" s="185"/>
      <c r="O254" s="186"/>
      <c r="P254" s="311"/>
      <c r="Q254" s="186"/>
      <c r="R254" s="186"/>
      <c r="S254" s="325"/>
      <c r="T254" s="188"/>
    </row>
    <row r="255" spans="2:20" ht="15" hidden="1" customHeight="1">
      <c r="B255" s="181"/>
      <c r="C255" s="182"/>
      <c r="D255" s="183"/>
      <c r="E255" s="183"/>
      <c r="F255" s="183"/>
      <c r="G255" s="183"/>
      <c r="H255" s="183"/>
      <c r="I255" s="184"/>
      <c r="J255" s="189"/>
      <c r="K255" s="337"/>
      <c r="L255" s="337"/>
      <c r="M255" s="337"/>
      <c r="N255" s="337"/>
      <c r="O255" s="193"/>
      <c r="P255" s="193"/>
      <c r="Q255" s="193"/>
      <c r="R255" s="193"/>
      <c r="S255" s="194"/>
      <c r="T255" s="195"/>
    </row>
    <row r="256" spans="2:20" ht="15" hidden="1" customHeight="1">
      <c r="B256" s="338"/>
      <c r="C256" s="339"/>
      <c r="D256" s="279"/>
      <c r="E256" s="279"/>
      <c r="F256" s="279"/>
      <c r="G256" s="279"/>
      <c r="H256" s="279"/>
      <c r="I256" s="340"/>
      <c r="J256" s="263"/>
      <c r="K256" s="185"/>
      <c r="L256" s="185"/>
      <c r="M256" s="185"/>
      <c r="N256" s="185"/>
      <c r="O256" s="186"/>
      <c r="P256" s="186"/>
      <c r="Q256" s="186"/>
      <c r="R256" s="341"/>
      <c r="S256" s="342"/>
      <c r="T256" s="188"/>
    </row>
    <row r="257" spans="2:20" ht="24.95" hidden="1" customHeight="1">
      <c r="B257" s="179" t="s">
        <v>393</v>
      </c>
      <c r="C257" s="618" t="s">
        <v>394</v>
      </c>
      <c r="D257" s="618"/>
      <c r="E257" s="618"/>
      <c r="F257" s="618"/>
      <c r="G257" s="618"/>
      <c r="H257" s="619"/>
      <c r="I257" s="618" t="s">
        <v>391</v>
      </c>
      <c r="J257" s="618"/>
      <c r="K257" s="637"/>
      <c r="L257" s="638"/>
      <c r="M257" s="619"/>
      <c r="N257" s="619"/>
      <c r="O257" s="619"/>
      <c r="P257" s="619"/>
      <c r="Q257" s="619"/>
      <c r="R257" s="619"/>
      <c r="S257" s="619"/>
      <c r="T257" s="639"/>
    </row>
    <row r="258" spans="2:20" ht="15" hidden="1" customHeight="1">
      <c r="B258" s="181"/>
      <c r="C258" s="182"/>
      <c r="D258" s="183"/>
      <c r="E258" s="183"/>
      <c r="F258" s="183"/>
      <c r="G258" s="183"/>
      <c r="H258" s="183"/>
      <c r="I258" s="184"/>
      <c r="J258" s="185"/>
      <c r="K258" s="185"/>
      <c r="L258" s="185" t="s">
        <v>33</v>
      </c>
      <c r="M258" s="185" t="s">
        <v>34</v>
      </c>
      <c r="N258" s="185" t="s">
        <v>35</v>
      </c>
      <c r="O258" s="186" t="s">
        <v>36</v>
      </c>
      <c r="P258" s="186" t="s">
        <v>37</v>
      </c>
      <c r="Q258" s="186"/>
      <c r="R258" s="186"/>
      <c r="S258" s="187" t="s">
        <v>38</v>
      </c>
      <c r="T258" s="188"/>
    </row>
    <row r="259" spans="2:20" ht="15" hidden="1" customHeight="1">
      <c r="B259" s="181"/>
      <c r="C259" s="182"/>
      <c r="D259" s="183"/>
      <c r="E259" s="183"/>
      <c r="F259" s="183"/>
      <c r="G259" s="183"/>
      <c r="H259" s="183"/>
      <c r="I259" s="184"/>
      <c r="J259" s="189" t="s">
        <v>39</v>
      </c>
      <c r="K259" s="190"/>
      <c r="L259" s="190" t="s">
        <v>40</v>
      </c>
      <c r="M259" s="191"/>
      <c r="N259" s="191"/>
      <c r="O259" s="192"/>
      <c r="P259" s="193"/>
      <c r="Q259" s="193"/>
      <c r="R259" s="193"/>
      <c r="S259" s="194"/>
      <c r="T259" s="195"/>
    </row>
    <row r="260" spans="2:20" ht="15" hidden="1" customHeight="1">
      <c r="B260" s="181"/>
      <c r="C260" s="616">
        <f>C282+(0.3*(H271)*2)</f>
        <v>780</v>
      </c>
      <c r="D260" s="616"/>
      <c r="E260" s="616"/>
      <c r="F260" s="616"/>
      <c r="G260" s="196"/>
      <c r="H260" s="197"/>
      <c r="I260" s="184"/>
      <c r="J260" s="198" t="s">
        <v>41</v>
      </c>
      <c r="K260" s="199">
        <f>C260/1000</f>
        <v>0.78</v>
      </c>
      <c r="L260" s="199"/>
      <c r="M260" s="199"/>
      <c r="N260" s="200" t="s">
        <v>42</v>
      </c>
      <c r="O260" s="201">
        <f>C282/1000</f>
        <v>0.6</v>
      </c>
      <c r="P260" s="202"/>
      <c r="Q260" s="203" t="s">
        <v>43</v>
      </c>
      <c r="R260" s="204">
        <f>(H271)/1000</f>
        <v>0.3</v>
      </c>
      <c r="S260" s="205"/>
      <c r="T260" s="206"/>
    </row>
    <row r="261" spans="2:20" ht="15" hidden="1" customHeight="1">
      <c r="B261" s="181"/>
      <c r="C261" s="207"/>
      <c r="D261" s="208"/>
      <c r="E261" s="208"/>
      <c r="F261" s="209"/>
      <c r="G261" s="196"/>
      <c r="H261" s="197"/>
      <c r="I261" s="210"/>
      <c r="J261" s="198" t="s">
        <v>44</v>
      </c>
      <c r="K261" s="199">
        <f>C262/1000</f>
        <v>0.78</v>
      </c>
      <c r="L261" s="199"/>
      <c r="M261" s="199"/>
      <c r="N261" s="200" t="s">
        <v>45</v>
      </c>
      <c r="O261" s="201">
        <f>C284/1000</f>
        <v>0.6</v>
      </c>
      <c r="P261" s="202"/>
      <c r="Q261" s="192"/>
      <c r="R261" s="211"/>
      <c r="S261" s="212"/>
      <c r="T261" s="206"/>
    </row>
    <row r="262" spans="2:20" ht="15" hidden="1" customHeight="1">
      <c r="B262" s="181"/>
      <c r="C262" s="602">
        <f>C284+(0.3*(H271)*2)</f>
        <v>780</v>
      </c>
      <c r="D262" s="603"/>
      <c r="E262" s="603"/>
      <c r="F262" s="604"/>
      <c r="G262" s="196"/>
      <c r="H262" s="197"/>
      <c r="I262" s="210"/>
      <c r="J262" s="213" t="s">
        <v>46</v>
      </c>
      <c r="K262" s="214"/>
      <c r="L262" s="214"/>
      <c r="M262" s="214"/>
      <c r="N262" s="214"/>
      <c r="O262" s="215"/>
      <c r="P262" s="214"/>
      <c r="Q262" s="186"/>
      <c r="R262" s="186"/>
      <c r="S262" s="216">
        <f>ROUNDDOWN(R260/6*((2*K260+O260)*K261+(2*O260+K260)*O261),2)</f>
        <v>0.14000000000000001</v>
      </c>
      <c r="T262" s="217" t="s">
        <v>164</v>
      </c>
    </row>
    <row r="263" spans="2:20" ht="15" hidden="1" customHeight="1">
      <c r="B263" s="181"/>
      <c r="C263" s="218"/>
      <c r="D263" s="219"/>
      <c r="E263" s="219"/>
      <c r="F263" s="209"/>
      <c r="G263" s="196"/>
      <c r="H263" s="197"/>
      <c r="I263" s="210"/>
      <c r="J263" s="189" t="s">
        <v>47</v>
      </c>
      <c r="K263" s="220"/>
      <c r="L263" s="220" t="s">
        <v>48</v>
      </c>
      <c r="M263" s="221"/>
      <c r="N263" s="221"/>
      <c r="O263" s="221"/>
      <c r="P263" s="220"/>
      <c r="Q263" s="190"/>
      <c r="R263" s="190"/>
      <c r="S263" s="194"/>
      <c r="T263" s="222"/>
    </row>
    <row r="264" spans="2:20" ht="15" hidden="1" customHeight="1">
      <c r="B264" s="181"/>
      <c r="C264" s="223"/>
      <c r="D264" s="620">
        <v>400</v>
      </c>
      <c r="E264" s="621"/>
      <c r="F264" s="224"/>
      <c r="G264" s="196"/>
      <c r="H264" s="197"/>
      <c r="I264" s="210"/>
      <c r="J264" s="198" t="s">
        <v>41</v>
      </c>
      <c r="K264" s="199">
        <f>D264/1000</f>
        <v>0.4</v>
      </c>
      <c r="L264" s="199"/>
      <c r="M264" s="199"/>
      <c r="N264" s="200" t="s">
        <v>42</v>
      </c>
      <c r="O264" s="199">
        <f>D279/1000</f>
        <v>0.4</v>
      </c>
      <c r="P264" s="202"/>
      <c r="Q264" s="203" t="s">
        <v>43</v>
      </c>
      <c r="R264" s="204">
        <f>H271/1000</f>
        <v>0.3</v>
      </c>
      <c r="S264" s="225">
        <f>ROUNDDOWN(K264*O264*R264,2)</f>
        <v>0.04</v>
      </c>
      <c r="T264" s="226" t="s">
        <v>49</v>
      </c>
    </row>
    <row r="265" spans="2:20" ht="15" hidden="1" customHeight="1">
      <c r="B265" s="181"/>
      <c r="C265" s="227"/>
      <c r="D265" s="228"/>
      <c r="E265" s="229"/>
      <c r="F265" s="230"/>
      <c r="G265" s="183"/>
      <c r="H265" s="197"/>
      <c r="I265" s="210"/>
      <c r="J265" s="198"/>
      <c r="K265" s="199"/>
      <c r="L265" s="199"/>
      <c r="M265" s="199"/>
      <c r="N265" s="200"/>
      <c r="O265" s="199"/>
      <c r="P265" s="202"/>
      <c r="Q265" s="203"/>
      <c r="R265" s="204"/>
      <c r="S265" s="225">
        <f>ROUNDDOWN(K265*O265*R265,2)</f>
        <v>0</v>
      </c>
      <c r="T265" s="226" t="s">
        <v>50</v>
      </c>
    </row>
    <row r="266" spans="2:20" ht="15" hidden="1" customHeight="1">
      <c r="B266" s="181"/>
      <c r="C266" s="227"/>
      <c r="D266" s="231"/>
      <c r="E266" s="230"/>
      <c r="F266" s="230"/>
      <c r="G266" s="183"/>
      <c r="H266" s="197"/>
      <c r="I266" s="210"/>
      <c r="J266" s="198"/>
      <c r="K266" s="199"/>
      <c r="L266" s="199"/>
      <c r="M266" s="199"/>
      <c r="N266" s="232"/>
      <c r="O266" s="199"/>
      <c r="P266" s="202"/>
      <c r="Q266" s="203"/>
      <c r="R266" s="204"/>
      <c r="S266" s="225"/>
      <c r="T266" s="226"/>
    </row>
    <row r="267" spans="2:20" ht="15" hidden="1" customHeight="1">
      <c r="B267" s="181"/>
      <c r="C267" s="227"/>
      <c r="D267" s="231"/>
      <c r="E267" s="230"/>
      <c r="F267" s="230"/>
      <c r="G267" s="183"/>
      <c r="H267" s="197"/>
      <c r="I267" s="210"/>
      <c r="J267" s="198"/>
      <c r="K267" s="199"/>
      <c r="L267" s="199"/>
      <c r="M267" s="199"/>
      <c r="N267" s="232"/>
      <c r="O267" s="199"/>
      <c r="P267" s="202"/>
      <c r="Q267" s="203"/>
      <c r="R267" s="204"/>
      <c r="S267" s="225"/>
      <c r="T267" s="226"/>
    </row>
    <row r="268" spans="2:20" ht="15" hidden="1" customHeight="1">
      <c r="B268" s="181"/>
      <c r="C268" s="227"/>
      <c r="D268" s="231"/>
      <c r="E268" s="230"/>
      <c r="F268" s="230"/>
      <c r="G268" s="183"/>
      <c r="H268" s="233"/>
      <c r="I268" s="210"/>
      <c r="J268" s="213" t="s">
        <v>51</v>
      </c>
      <c r="K268" s="214"/>
      <c r="L268" s="214"/>
      <c r="M268" s="214"/>
      <c r="N268" s="214"/>
      <c r="O268" s="215"/>
      <c r="P268" s="214"/>
      <c r="Q268" s="234"/>
      <c r="R268" s="235"/>
      <c r="S268" s="216">
        <f>SUM(S264:S267)</f>
        <v>0.04</v>
      </c>
      <c r="T268" s="217" t="s">
        <v>164</v>
      </c>
    </row>
    <row r="269" spans="2:20" ht="15" hidden="1" customHeight="1">
      <c r="B269" s="181"/>
      <c r="C269" s="227"/>
      <c r="D269" s="231"/>
      <c r="E269" s="230"/>
      <c r="F269" s="230"/>
      <c r="G269" s="183"/>
      <c r="H269" s="197"/>
      <c r="I269" s="236"/>
      <c r="J269" s="189" t="s">
        <v>52</v>
      </c>
      <c r="K269" s="221"/>
      <c r="L269" s="237" t="s">
        <v>193</v>
      </c>
      <c r="M269" s="237" t="s">
        <v>194</v>
      </c>
      <c r="N269" s="238" t="s">
        <v>195</v>
      </c>
      <c r="O269" s="239"/>
      <c r="P269" s="237"/>
      <c r="Q269" s="240"/>
      <c r="R269" s="240"/>
      <c r="S269" s="241"/>
      <c r="T269" s="222"/>
    </row>
    <row r="270" spans="2:20" ht="15" hidden="1" customHeight="1" thickBot="1">
      <c r="B270" s="242"/>
      <c r="C270" s="609"/>
      <c r="D270" s="609"/>
      <c r="E270" s="609"/>
      <c r="F270" s="609"/>
      <c r="G270" s="243"/>
      <c r="H270" s="243"/>
      <c r="I270" s="244"/>
      <c r="J270" s="245"/>
      <c r="K270" s="246"/>
      <c r="L270" s="246" t="s">
        <v>193</v>
      </c>
      <c r="M270" s="246">
        <f>S262</f>
        <v>0.14000000000000001</v>
      </c>
      <c r="N270" s="246" t="s">
        <v>196</v>
      </c>
      <c r="O270" s="247">
        <f>S272</f>
        <v>0.04</v>
      </c>
      <c r="P270" s="248"/>
      <c r="Q270" s="249"/>
      <c r="R270" s="250"/>
      <c r="S270" s="251">
        <f>ROUNDDOWN(M270-O270,2)</f>
        <v>0.1</v>
      </c>
      <c r="T270" s="217" t="s">
        <v>164</v>
      </c>
    </row>
    <row r="271" spans="2:20" ht="15" hidden="1" customHeight="1">
      <c r="B271" s="181"/>
      <c r="C271" s="252"/>
      <c r="D271" s="253"/>
      <c r="E271" s="254"/>
      <c r="F271" s="255"/>
      <c r="G271" s="256"/>
      <c r="H271" s="610">
        <v>300</v>
      </c>
      <c r="I271" s="613">
        <f>H268+H270+H271</f>
        <v>300</v>
      </c>
      <c r="J271" s="189" t="s">
        <v>197</v>
      </c>
      <c r="K271" s="221"/>
      <c r="L271" s="221" t="s">
        <v>198</v>
      </c>
      <c r="M271" s="237"/>
      <c r="N271" s="238" t="s">
        <v>199</v>
      </c>
      <c r="O271" s="221"/>
      <c r="P271" s="221"/>
      <c r="Q271" s="257"/>
      <c r="R271" s="258"/>
      <c r="S271" s="194"/>
      <c r="T271" s="222"/>
    </row>
    <row r="272" spans="2:20" ht="15" hidden="1" customHeight="1">
      <c r="B272" s="259"/>
      <c r="C272" s="252"/>
      <c r="D272" s="260"/>
      <c r="E272" s="261"/>
      <c r="F272" s="255"/>
      <c r="G272" s="262"/>
      <c r="H272" s="611"/>
      <c r="I272" s="614"/>
      <c r="J272" s="263"/>
      <c r="K272" s="264"/>
      <c r="L272" s="265" t="s">
        <v>198</v>
      </c>
      <c r="M272" s="264"/>
      <c r="N272" s="264"/>
      <c r="O272" s="214">
        <f>S264</f>
        <v>0.04</v>
      </c>
      <c r="P272" s="214"/>
      <c r="Q272" s="214"/>
      <c r="R272" s="186"/>
      <c r="S272" s="251">
        <f>ROUNDDOWN(O272+Q272,2)</f>
        <v>0.04</v>
      </c>
      <c r="T272" s="266" t="s">
        <v>164</v>
      </c>
    </row>
    <row r="273" spans="2:20" ht="15" hidden="1" customHeight="1">
      <c r="B273" s="181"/>
      <c r="C273" s="252"/>
      <c r="D273" s="260"/>
      <c r="E273" s="261"/>
      <c r="F273" s="255"/>
      <c r="G273" s="262"/>
      <c r="H273" s="611"/>
      <c r="I273" s="614"/>
      <c r="J273" s="267" t="s">
        <v>200</v>
      </c>
      <c r="K273" s="221"/>
      <c r="L273" s="221"/>
      <c r="M273" s="221"/>
      <c r="N273" s="221"/>
      <c r="O273" s="268"/>
      <c r="P273" s="269"/>
      <c r="Q273" s="258"/>
      <c r="R273" s="270"/>
      <c r="S273" s="194"/>
      <c r="T273" s="222"/>
    </row>
    <row r="274" spans="2:20" ht="15" hidden="1" customHeight="1">
      <c r="B274" s="181"/>
      <c r="C274" s="252"/>
      <c r="D274" s="260"/>
      <c r="E274" s="261"/>
      <c r="F274" s="255"/>
      <c r="G274" s="262"/>
      <c r="H274" s="611"/>
      <c r="I274" s="614"/>
      <c r="J274" s="271" t="s">
        <v>201</v>
      </c>
      <c r="K274" s="272">
        <f>D264/1000</f>
        <v>0.4</v>
      </c>
      <c r="L274" s="273" t="s">
        <v>53</v>
      </c>
      <c r="M274" s="343">
        <f>D279/1000</f>
        <v>0.4</v>
      </c>
      <c r="N274" s="275" t="s">
        <v>122</v>
      </c>
      <c r="O274" s="276" t="s">
        <v>202</v>
      </c>
      <c r="P274" s="277">
        <f>I271/1000</f>
        <v>0.3</v>
      </c>
      <c r="Q274" s="278" t="s">
        <v>203</v>
      </c>
      <c r="R274" s="279">
        <v>4</v>
      </c>
      <c r="S274" s="280">
        <f>((K274+M274)/2)*P274*R274</f>
        <v>0.48</v>
      </c>
      <c r="T274" s="217" t="s">
        <v>204</v>
      </c>
    </row>
    <row r="275" spans="2:20" ht="15" hidden="1" customHeight="1" thickBot="1">
      <c r="B275" s="181"/>
      <c r="C275" s="281"/>
      <c r="D275" s="282"/>
      <c r="E275" s="283"/>
      <c r="F275" s="284"/>
      <c r="G275" s="285"/>
      <c r="H275" s="612"/>
      <c r="I275" s="614"/>
      <c r="J275" s="286"/>
      <c r="K275" s="287"/>
      <c r="L275" s="287"/>
      <c r="M275" s="287"/>
      <c r="N275" s="287"/>
      <c r="O275" s="288"/>
      <c r="P275" s="258"/>
      <c r="Q275" s="258"/>
      <c r="R275" s="258"/>
      <c r="S275" s="289"/>
      <c r="T275" s="290"/>
    </row>
    <row r="276" spans="2:20" ht="15" hidden="1" customHeight="1">
      <c r="B276" s="181"/>
      <c r="C276" s="291"/>
      <c r="D276" s="292"/>
      <c r="E276" s="293"/>
      <c r="F276" s="294"/>
      <c r="G276" s="183"/>
      <c r="H276" s="197"/>
      <c r="I276" s="210"/>
      <c r="J276" s="295"/>
      <c r="K276" s="296"/>
      <c r="L276" s="248"/>
      <c r="M276" s="297"/>
      <c r="N276" s="298"/>
      <c r="O276" s="192"/>
      <c r="P276" s="299"/>
      <c r="Q276" s="300"/>
      <c r="R276" s="300"/>
      <c r="S276" s="251"/>
      <c r="T276" s="226"/>
    </row>
    <row r="277" spans="2:20" ht="15" hidden="1" customHeight="1">
      <c r="B277" s="181"/>
      <c r="C277" s="301">
        <v>100</v>
      </c>
      <c r="D277" s="602">
        <v>400</v>
      </c>
      <c r="E277" s="604"/>
      <c r="F277" s="302">
        <v>100</v>
      </c>
      <c r="G277" s="196"/>
      <c r="H277" s="303"/>
      <c r="I277" s="210"/>
      <c r="J277" s="286"/>
      <c r="K277" s="287"/>
      <c r="L277" s="287"/>
      <c r="M277" s="287"/>
      <c r="N277" s="287"/>
      <c r="O277" s="304"/>
      <c r="P277" s="305"/>
      <c r="Q277" s="304"/>
      <c r="R277" s="193"/>
      <c r="S277" s="194"/>
      <c r="T277" s="222"/>
    </row>
    <row r="278" spans="2:20" ht="15" hidden="1" customHeight="1">
      <c r="B278" s="306"/>
      <c r="C278" s="307"/>
      <c r="D278" s="231"/>
      <c r="E278" s="230"/>
      <c r="F278" s="308"/>
      <c r="G278" s="309"/>
      <c r="H278" s="303"/>
      <c r="I278" s="210"/>
      <c r="J278" s="310"/>
      <c r="K278" s="234"/>
      <c r="L278" s="234"/>
      <c r="M278" s="234"/>
      <c r="N278" s="234"/>
      <c r="O278" s="311"/>
      <c r="P278" s="311"/>
      <c r="Q278" s="311"/>
      <c r="R278" s="311"/>
      <c r="S278" s="312"/>
      <c r="T278" s="313"/>
    </row>
    <row r="279" spans="2:20" ht="15" hidden="1" customHeight="1">
      <c r="B279" s="181"/>
      <c r="C279" s="301">
        <v>100</v>
      </c>
      <c r="D279" s="602">
        <v>400</v>
      </c>
      <c r="E279" s="604"/>
      <c r="F279" s="302">
        <v>100</v>
      </c>
      <c r="G279" s="196"/>
      <c r="H279" s="303"/>
      <c r="I279" s="210"/>
      <c r="J279" s="286" t="s">
        <v>344</v>
      </c>
      <c r="K279" s="314"/>
      <c r="L279" s="314" t="s">
        <v>343</v>
      </c>
      <c r="M279" s="314"/>
      <c r="N279" s="314"/>
      <c r="O279" s="211"/>
      <c r="P279" s="315"/>
      <c r="Q279" s="315"/>
      <c r="R279" s="315"/>
      <c r="S279" s="316"/>
      <c r="T279" s="317"/>
    </row>
    <row r="280" spans="2:20" ht="15" hidden="1" customHeight="1">
      <c r="B280" s="181"/>
      <c r="C280" s="218"/>
      <c r="D280" s="318"/>
      <c r="E280" s="318"/>
      <c r="F280" s="319"/>
      <c r="G280" s="309"/>
      <c r="H280" s="303"/>
      <c r="I280" s="210"/>
      <c r="J280" s="320"/>
      <c r="K280" s="321"/>
      <c r="L280" s="321"/>
      <c r="M280" s="321"/>
      <c r="N280" s="321"/>
      <c r="O280" s="322"/>
      <c r="P280" s="323"/>
      <c r="Q280" s="311"/>
      <c r="R280" s="186"/>
      <c r="S280" s="324">
        <v>2</v>
      </c>
      <c r="T280" s="313" t="s">
        <v>31</v>
      </c>
    </row>
    <row r="281" spans="2:20" ht="15" hidden="1" customHeight="1">
      <c r="B281" s="181"/>
      <c r="C281" s="615"/>
      <c r="D281" s="616"/>
      <c r="E281" s="616"/>
      <c r="F281" s="617"/>
      <c r="G281" s="196"/>
      <c r="H281" s="197"/>
      <c r="I281" s="210"/>
      <c r="J281" s="189"/>
      <c r="K281" s="314"/>
      <c r="L281" s="314"/>
      <c r="M281" s="191"/>
      <c r="N281" s="191"/>
      <c r="O281" s="193"/>
      <c r="P281" s="193"/>
      <c r="Q281" s="258"/>
      <c r="R281" s="258"/>
      <c r="S281" s="194"/>
      <c r="T281" s="195"/>
    </row>
    <row r="282" spans="2:20" ht="15" hidden="1" customHeight="1">
      <c r="B282" s="181"/>
      <c r="C282" s="602">
        <f>C277+D277+F277</f>
        <v>600</v>
      </c>
      <c r="D282" s="603"/>
      <c r="E282" s="603"/>
      <c r="F282" s="604"/>
      <c r="G282" s="196"/>
      <c r="H282" s="183"/>
      <c r="I282" s="184"/>
      <c r="J282" s="263"/>
      <c r="K282" s="185"/>
      <c r="L282" s="185"/>
      <c r="M282" s="185"/>
      <c r="N282" s="185"/>
      <c r="O282" s="186"/>
      <c r="P282" s="311"/>
      <c r="Q282" s="186"/>
      <c r="R282" s="186"/>
      <c r="S282" s="325"/>
      <c r="T282" s="188"/>
    </row>
    <row r="283" spans="2:20" ht="15" hidden="1" customHeight="1">
      <c r="B283" s="181"/>
      <c r="C283" s="326"/>
      <c r="D283" s="318"/>
      <c r="E283" s="318"/>
      <c r="F283" s="327"/>
      <c r="G283" s="196"/>
      <c r="H283" s="197"/>
      <c r="I283" s="184"/>
      <c r="J283" s="189"/>
      <c r="K283" s="328"/>
      <c r="L283" s="328"/>
      <c r="M283" s="328"/>
      <c r="N283" s="328"/>
      <c r="O283" s="329"/>
      <c r="P283" s="330"/>
      <c r="Q283" s="329"/>
      <c r="R283" s="329"/>
      <c r="S283" s="331"/>
      <c r="T283" s="332"/>
    </row>
    <row r="284" spans="2:20" ht="15" hidden="1" customHeight="1">
      <c r="B284" s="181"/>
      <c r="C284" s="602">
        <f>C279+D279+F279</f>
        <v>600</v>
      </c>
      <c r="D284" s="603"/>
      <c r="E284" s="603"/>
      <c r="F284" s="604"/>
      <c r="G284" s="196"/>
      <c r="H284" s="183"/>
      <c r="I284" s="184"/>
      <c r="J284" s="333"/>
      <c r="K284" s="334"/>
      <c r="L284" s="334"/>
      <c r="M284" s="334"/>
      <c r="N284" s="334"/>
      <c r="O284" s="186"/>
      <c r="P284" s="335"/>
      <c r="Q284" s="335"/>
      <c r="R284" s="335"/>
      <c r="S284" s="325"/>
      <c r="T284" s="188"/>
    </row>
    <row r="285" spans="2:20" ht="15" hidden="1" customHeight="1">
      <c r="B285" s="181"/>
      <c r="C285" s="182"/>
      <c r="D285" s="183"/>
      <c r="E285" s="183"/>
      <c r="F285" s="183"/>
      <c r="G285" s="183"/>
      <c r="H285" s="183"/>
      <c r="I285" s="184"/>
      <c r="J285" s="336"/>
      <c r="K285" s="191"/>
      <c r="L285" s="191"/>
      <c r="M285" s="191"/>
      <c r="N285" s="191"/>
      <c r="O285" s="193"/>
      <c r="P285" s="193"/>
      <c r="Q285" s="258"/>
      <c r="R285" s="258"/>
      <c r="S285" s="194"/>
      <c r="T285" s="195"/>
    </row>
    <row r="286" spans="2:20" ht="15" hidden="1" customHeight="1">
      <c r="B286" s="181"/>
      <c r="C286" s="182"/>
      <c r="D286" s="183"/>
      <c r="E286" s="183"/>
      <c r="F286" s="183"/>
      <c r="G286" s="183"/>
      <c r="H286" s="183"/>
      <c r="I286" s="197"/>
      <c r="J286" s="263"/>
      <c r="K286" s="185"/>
      <c r="L286" s="185"/>
      <c r="M286" s="185"/>
      <c r="N286" s="185"/>
      <c r="O286" s="186"/>
      <c r="P286" s="311"/>
      <c r="Q286" s="186"/>
      <c r="R286" s="186"/>
      <c r="S286" s="325"/>
      <c r="T286" s="188"/>
    </row>
    <row r="287" spans="2:20" ht="15" hidden="1" customHeight="1">
      <c r="B287" s="181"/>
      <c r="C287" s="182"/>
      <c r="D287" s="183"/>
      <c r="E287" s="183"/>
      <c r="F287" s="183"/>
      <c r="G287" s="183"/>
      <c r="H287" s="183"/>
      <c r="I287" s="184"/>
      <c r="J287" s="189"/>
      <c r="K287" s="337"/>
      <c r="L287" s="337"/>
      <c r="M287" s="337"/>
      <c r="N287" s="337"/>
      <c r="O287" s="193"/>
      <c r="P287" s="193"/>
      <c r="Q287" s="193"/>
      <c r="R287" s="193"/>
      <c r="S287" s="194"/>
      <c r="T287" s="195"/>
    </row>
    <row r="288" spans="2:20" ht="15" hidden="1" customHeight="1">
      <c r="B288" s="338"/>
      <c r="C288" s="339"/>
      <c r="D288" s="279"/>
      <c r="E288" s="279"/>
      <c r="F288" s="279"/>
      <c r="G288" s="279"/>
      <c r="H288" s="279"/>
      <c r="I288" s="340"/>
      <c r="J288" s="263"/>
      <c r="K288" s="185"/>
      <c r="L288" s="185"/>
      <c r="M288" s="185"/>
      <c r="N288" s="185"/>
      <c r="O288" s="186"/>
      <c r="P288" s="186"/>
      <c r="Q288" s="186"/>
      <c r="R288" s="341"/>
      <c r="S288" s="342"/>
      <c r="T288" s="188"/>
    </row>
    <row r="289" spans="2:20" ht="24.95" hidden="1" customHeight="1">
      <c r="B289" s="179" t="s">
        <v>395</v>
      </c>
      <c r="C289" s="618" t="s">
        <v>396</v>
      </c>
      <c r="D289" s="618"/>
      <c r="E289" s="618"/>
      <c r="F289" s="618"/>
      <c r="G289" s="618"/>
      <c r="H289" s="619"/>
      <c r="I289" s="618" t="s">
        <v>389</v>
      </c>
      <c r="J289" s="618"/>
      <c r="K289" s="637"/>
      <c r="L289" s="638"/>
      <c r="M289" s="619"/>
      <c r="N289" s="619"/>
      <c r="O289" s="619"/>
      <c r="P289" s="619"/>
      <c r="Q289" s="619"/>
      <c r="R289" s="619"/>
      <c r="S289" s="619"/>
      <c r="T289" s="639"/>
    </row>
    <row r="290" spans="2:20" ht="15" hidden="1" customHeight="1">
      <c r="B290" s="181"/>
      <c r="C290" s="182"/>
      <c r="D290" s="183"/>
      <c r="E290" s="183"/>
      <c r="F290" s="183"/>
      <c r="G290" s="183"/>
      <c r="H290" s="183"/>
      <c r="I290" s="184"/>
      <c r="J290" s="185"/>
      <c r="K290" s="185"/>
      <c r="L290" s="185" t="s">
        <v>33</v>
      </c>
      <c r="M290" s="185" t="s">
        <v>34</v>
      </c>
      <c r="N290" s="185" t="s">
        <v>35</v>
      </c>
      <c r="O290" s="186" t="s">
        <v>36</v>
      </c>
      <c r="P290" s="186" t="s">
        <v>37</v>
      </c>
      <c r="Q290" s="186"/>
      <c r="R290" s="186"/>
      <c r="S290" s="187" t="s">
        <v>38</v>
      </c>
      <c r="T290" s="188"/>
    </row>
    <row r="291" spans="2:20" ht="15" hidden="1" customHeight="1">
      <c r="B291" s="181"/>
      <c r="C291" s="182"/>
      <c r="D291" s="183"/>
      <c r="E291" s="183"/>
      <c r="F291" s="183"/>
      <c r="G291" s="183"/>
      <c r="H291" s="183"/>
      <c r="I291" s="184"/>
      <c r="J291" s="189" t="s">
        <v>39</v>
      </c>
      <c r="K291" s="190"/>
      <c r="L291" s="190" t="s">
        <v>40</v>
      </c>
      <c r="M291" s="191"/>
      <c r="N291" s="191"/>
      <c r="O291" s="192"/>
      <c r="P291" s="193"/>
      <c r="Q291" s="193"/>
      <c r="R291" s="193"/>
      <c r="S291" s="194"/>
      <c r="T291" s="195"/>
    </row>
    <row r="292" spans="2:20" ht="15" hidden="1" customHeight="1">
      <c r="B292" s="181"/>
      <c r="C292" s="616">
        <f>C314+(0.3*(H303)*2)</f>
        <v>520</v>
      </c>
      <c r="D292" s="616"/>
      <c r="E292" s="616"/>
      <c r="F292" s="616"/>
      <c r="G292" s="196"/>
      <c r="H292" s="197"/>
      <c r="I292" s="184"/>
      <c r="J292" s="198" t="s">
        <v>41</v>
      </c>
      <c r="K292" s="199">
        <f>C292/1000</f>
        <v>0.52</v>
      </c>
      <c r="L292" s="199"/>
      <c r="M292" s="199"/>
      <c r="N292" s="200" t="s">
        <v>42</v>
      </c>
      <c r="O292" s="201">
        <f>C314/1000</f>
        <v>0.4</v>
      </c>
      <c r="P292" s="202"/>
      <c r="Q292" s="203" t="s">
        <v>43</v>
      </c>
      <c r="R292" s="204">
        <f>(H303)/1000</f>
        <v>0.2</v>
      </c>
      <c r="S292" s="205"/>
      <c r="T292" s="206"/>
    </row>
    <row r="293" spans="2:20" ht="15" hidden="1" customHeight="1">
      <c r="B293" s="181"/>
      <c r="C293" s="207"/>
      <c r="D293" s="208"/>
      <c r="E293" s="208"/>
      <c r="F293" s="209"/>
      <c r="G293" s="196"/>
      <c r="H293" s="197"/>
      <c r="I293" s="210"/>
      <c r="J293" s="198" t="s">
        <v>44</v>
      </c>
      <c r="K293" s="199">
        <f>C294/1000</f>
        <v>0.52</v>
      </c>
      <c r="L293" s="199"/>
      <c r="M293" s="199"/>
      <c r="N293" s="200" t="s">
        <v>45</v>
      </c>
      <c r="O293" s="201">
        <f>C316/1000</f>
        <v>0.4</v>
      </c>
      <c r="P293" s="202"/>
      <c r="Q293" s="192"/>
      <c r="R293" s="211"/>
      <c r="S293" s="212"/>
      <c r="T293" s="206"/>
    </row>
    <row r="294" spans="2:20" ht="15" hidden="1" customHeight="1">
      <c r="B294" s="181"/>
      <c r="C294" s="602">
        <f>C316+(0.3*(H303)*2)</f>
        <v>520</v>
      </c>
      <c r="D294" s="603"/>
      <c r="E294" s="603"/>
      <c r="F294" s="604"/>
      <c r="G294" s="196"/>
      <c r="H294" s="197"/>
      <c r="I294" s="210"/>
      <c r="J294" s="213" t="s">
        <v>46</v>
      </c>
      <c r="K294" s="214"/>
      <c r="L294" s="214"/>
      <c r="M294" s="214"/>
      <c r="N294" s="214"/>
      <c r="O294" s="215"/>
      <c r="P294" s="214"/>
      <c r="Q294" s="186"/>
      <c r="R294" s="186"/>
      <c r="S294" s="216">
        <f>ROUNDDOWN(R292/6*((2*K292+O292)*K293+(2*O292+K292)*O293),2)</f>
        <v>0.04</v>
      </c>
      <c r="T294" s="217" t="s">
        <v>164</v>
      </c>
    </row>
    <row r="295" spans="2:20" ht="15" hidden="1" customHeight="1">
      <c r="B295" s="181"/>
      <c r="C295" s="218"/>
      <c r="D295" s="219"/>
      <c r="E295" s="219"/>
      <c r="F295" s="209"/>
      <c r="G295" s="196"/>
      <c r="H295" s="197"/>
      <c r="I295" s="210"/>
      <c r="J295" s="189" t="s">
        <v>47</v>
      </c>
      <c r="K295" s="220"/>
      <c r="L295" s="220" t="s">
        <v>48</v>
      </c>
      <c r="M295" s="221"/>
      <c r="N295" s="221"/>
      <c r="O295" s="221"/>
      <c r="P295" s="220"/>
      <c r="Q295" s="190"/>
      <c r="R295" s="190"/>
      <c r="S295" s="194"/>
      <c r="T295" s="222"/>
    </row>
    <row r="296" spans="2:20" ht="15" hidden="1" customHeight="1">
      <c r="B296" s="181"/>
      <c r="C296" s="223"/>
      <c r="D296" s="620">
        <v>200</v>
      </c>
      <c r="E296" s="621"/>
      <c r="F296" s="224"/>
      <c r="G296" s="196"/>
      <c r="H296" s="197"/>
      <c r="I296" s="210"/>
      <c r="J296" s="198" t="s">
        <v>41</v>
      </c>
      <c r="K296" s="199">
        <f>D296/1000</f>
        <v>0.2</v>
      </c>
      <c r="L296" s="199"/>
      <c r="M296" s="199"/>
      <c r="N296" s="200" t="s">
        <v>42</v>
      </c>
      <c r="O296" s="199">
        <f>D311/1000</f>
        <v>0.2</v>
      </c>
      <c r="P296" s="202"/>
      <c r="Q296" s="203" t="s">
        <v>43</v>
      </c>
      <c r="R296" s="204">
        <f>H303/1000</f>
        <v>0.2</v>
      </c>
      <c r="S296" s="225">
        <f>ROUNDDOWN(K296*O296*R296,5)</f>
        <v>8.0000000000000002E-3</v>
      </c>
      <c r="T296" s="226" t="s">
        <v>49</v>
      </c>
    </row>
    <row r="297" spans="2:20" ht="15" hidden="1" customHeight="1">
      <c r="B297" s="181"/>
      <c r="C297" s="227"/>
      <c r="D297" s="228"/>
      <c r="E297" s="229"/>
      <c r="F297" s="230"/>
      <c r="G297" s="183"/>
      <c r="H297" s="197"/>
      <c r="I297" s="210"/>
      <c r="J297" s="198"/>
      <c r="K297" s="199"/>
      <c r="L297" s="199"/>
      <c r="M297" s="199"/>
      <c r="N297" s="200"/>
      <c r="O297" s="199"/>
      <c r="P297" s="202"/>
      <c r="Q297" s="203"/>
      <c r="R297" s="204"/>
      <c r="S297" s="225">
        <f>ROUNDDOWN(K297*O297*R297,2)</f>
        <v>0</v>
      </c>
      <c r="T297" s="226" t="s">
        <v>50</v>
      </c>
    </row>
    <row r="298" spans="2:20" ht="15" hidden="1" customHeight="1">
      <c r="B298" s="181"/>
      <c r="C298" s="227"/>
      <c r="D298" s="231"/>
      <c r="E298" s="230"/>
      <c r="F298" s="230"/>
      <c r="G298" s="183"/>
      <c r="H298" s="197"/>
      <c r="I298" s="210"/>
      <c r="J298" s="198"/>
      <c r="K298" s="199"/>
      <c r="L298" s="199"/>
      <c r="M298" s="199"/>
      <c r="N298" s="232"/>
      <c r="O298" s="199"/>
      <c r="P298" s="202"/>
      <c r="Q298" s="203"/>
      <c r="R298" s="204"/>
      <c r="S298" s="225"/>
      <c r="T298" s="226"/>
    </row>
    <row r="299" spans="2:20" ht="15" hidden="1" customHeight="1">
      <c r="B299" s="181"/>
      <c r="C299" s="227"/>
      <c r="D299" s="231"/>
      <c r="E299" s="230"/>
      <c r="F299" s="230"/>
      <c r="G299" s="183"/>
      <c r="H299" s="197"/>
      <c r="I299" s="210"/>
      <c r="J299" s="198"/>
      <c r="K299" s="199"/>
      <c r="L299" s="199"/>
      <c r="M299" s="199"/>
      <c r="N299" s="232"/>
      <c r="O299" s="199"/>
      <c r="P299" s="202"/>
      <c r="Q299" s="203"/>
      <c r="R299" s="204"/>
      <c r="S299" s="225"/>
      <c r="T299" s="226"/>
    </row>
    <row r="300" spans="2:20" ht="15" hidden="1" customHeight="1">
      <c r="B300" s="181"/>
      <c r="C300" s="227"/>
      <c r="D300" s="231"/>
      <c r="E300" s="230"/>
      <c r="F300" s="230"/>
      <c r="G300" s="183"/>
      <c r="H300" s="233"/>
      <c r="I300" s="210"/>
      <c r="J300" s="213" t="s">
        <v>51</v>
      </c>
      <c r="K300" s="214"/>
      <c r="L300" s="214"/>
      <c r="M300" s="214"/>
      <c r="N300" s="214"/>
      <c r="O300" s="215"/>
      <c r="P300" s="214"/>
      <c r="Q300" s="234"/>
      <c r="R300" s="235"/>
      <c r="S300" s="216">
        <f>SUM(S296:S299)</f>
        <v>8.0000000000000002E-3</v>
      </c>
      <c r="T300" s="217" t="s">
        <v>164</v>
      </c>
    </row>
    <row r="301" spans="2:20" ht="15" hidden="1" customHeight="1">
      <c r="B301" s="181"/>
      <c r="C301" s="227"/>
      <c r="D301" s="231"/>
      <c r="E301" s="230"/>
      <c r="F301" s="230"/>
      <c r="G301" s="183"/>
      <c r="H301" s="197"/>
      <c r="I301" s="236"/>
      <c r="J301" s="189" t="s">
        <v>52</v>
      </c>
      <c r="K301" s="221"/>
      <c r="L301" s="237" t="s">
        <v>193</v>
      </c>
      <c r="M301" s="237" t="s">
        <v>194</v>
      </c>
      <c r="N301" s="238" t="s">
        <v>195</v>
      </c>
      <c r="O301" s="239"/>
      <c r="P301" s="237"/>
      <c r="Q301" s="240"/>
      <c r="R301" s="240"/>
      <c r="S301" s="241"/>
      <c r="T301" s="222"/>
    </row>
    <row r="302" spans="2:20" ht="15" hidden="1" customHeight="1" thickBot="1">
      <c r="B302" s="242"/>
      <c r="C302" s="609"/>
      <c r="D302" s="609"/>
      <c r="E302" s="609"/>
      <c r="F302" s="609"/>
      <c r="G302" s="243"/>
      <c r="H302" s="243"/>
      <c r="I302" s="244"/>
      <c r="J302" s="245"/>
      <c r="K302" s="246"/>
      <c r="L302" s="246" t="s">
        <v>193</v>
      </c>
      <c r="M302" s="246">
        <f>S294</f>
        <v>0.04</v>
      </c>
      <c r="N302" s="246" t="s">
        <v>196</v>
      </c>
      <c r="O302" s="247">
        <f>S304</f>
        <v>8.0000000000000002E-3</v>
      </c>
      <c r="P302" s="248"/>
      <c r="Q302" s="249"/>
      <c r="R302" s="250"/>
      <c r="S302" s="251">
        <f>ROUNDDOWN(M302-O302,2)</f>
        <v>0.03</v>
      </c>
      <c r="T302" s="217" t="s">
        <v>164</v>
      </c>
    </row>
    <row r="303" spans="2:20" ht="15" hidden="1" customHeight="1">
      <c r="B303" s="181"/>
      <c r="C303" s="252"/>
      <c r="D303" s="253"/>
      <c r="E303" s="254"/>
      <c r="F303" s="255"/>
      <c r="G303" s="256"/>
      <c r="H303" s="610">
        <v>200</v>
      </c>
      <c r="I303" s="613">
        <f>H300+H302+H303</f>
        <v>200</v>
      </c>
      <c r="J303" s="189" t="s">
        <v>197</v>
      </c>
      <c r="K303" s="221"/>
      <c r="L303" s="221" t="s">
        <v>198</v>
      </c>
      <c r="M303" s="237"/>
      <c r="N303" s="238" t="s">
        <v>199</v>
      </c>
      <c r="O303" s="221"/>
      <c r="P303" s="221"/>
      <c r="Q303" s="257"/>
      <c r="R303" s="258"/>
      <c r="S303" s="194"/>
      <c r="T303" s="222"/>
    </row>
    <row r="304" spans="2:20" ht="15" hidden="1" customHeight="1">
      <c r="B304" s="259"/>
      <c r="C304" s="252"/>
      <c r="D304" s="260"/>
      <c r="E304" s="261"/>
      <c r="F304" s="255"/>
      <c r="G304" s="262"/>
      <c r="H304" s="611"/>
      <c r="I304" s="614"/>
      <c r="J304" s="263"/>
      <c r="K304" s="264"/>
      <c r="L304" s="265" t="s">
        <v>198</v>
      </c>
      <c r="M304" s="264"/>
      <c r="N304" s="264"/>
      <c r="O304" s="214">
        <f>S296</f>
        <v>8.0000000000000002E-3</v>
      </c>
      <c r="P304" s="214"/>
      <c r="Q304" s="214"/>
      <c r="R304" s="186"/>
      <c r="S304" s="251">
        <f>ROUNDDOWN(O304+Q304,5)</f>
        <v>8.0000000000000002E-3</v>
      </c>
      <c r="T304" s="266" t="s">
        <v>164</v>
      </c>
    </row>
    <row r="305" spans="2:20" ht="15" hidden="1" customHeight="1">
      <c r="B305" s="181"/>
      <c r="C305" s="252"/>
      <c r="D305" s="260"/>
      <c r="E305" s="261"/>
      <c r="F305" s="255"/>
      <c r="G305" s="262"/>
      <c r="H305" s="611"/>
      <c r="I305" s="614"/>
      <c r="J305" s="267" t="s">
        <v>200</v>
      </c>
      <c r="K305" s="221"/>
      <c r="L305" s="221"/>
      <c r="M305" s="221"/>
      <c r="N305" s="221"/>
      <c r="O305" s="268"/>
      <c r="P305" s="269"/>
      <c r="Q305" s="258"/>
      <c r="R305" s="270"/>
      <c r="S305" s="194"/>
      <c r="T305" s="222"/>
    </row>
    <row r="306" spans="2:20" ht="15" hidden="1" customHeight="1">
      <c r="B306" s="181"/>
      <c r="C306" s="252"/>
      <c r="D306" s="260"/>
      <c r="E306" s="261"/>
      <c r="F306" s="255"/>
      <c r="G306" s="262"/>
      <c r="H306" s="611"/>
      <c r="I306" s="614"/>
      <c r="J306" s="271" t="s">
        <v>201</v>
      </c>
      <c r="K306" s="272">
        <f>D296/1000</f>
        <v>0.2</v>
      </c>
      <c r="L306" s="273" t="s">
        <v>53</v>
      </c>
      <c r="M306" s="343">
        <f>D311/1000</f>
        <v>0.2</v>
      </c>
      <c r="N306" s="275" t="s">
        <v>122</v>
      </c>
      <c r="O306" s="276" t="s">
        <v>202</v>
      </c>
      <c r="P306" s="277">
        <f>I303/1000</f>
        <v>0.2</v>
      </c>
      <c r="Q306" s="278" t="s">
        <v>203</v>
      </c>
      <c r="R306" s="279">
        <v>4</v>
      </c>
      <c r="S306" s="280">
        <f>((K306+M306)/2)*P306*R306</f>
        <v>0.16000000000000003</v>
      </c>
      <c r="T306" s="217" t="s">
        <v>204</v>
      </c>
    </row>
    <row r="307" spans="2:20" ht="15" hidden="1" customHeight="1" thickBot="1">
      <c r="B307" s="181"/>
      <c r="C307" s="281"/>
      <c r="D307" s="282"/>
      <c r="E307" s="283"/>
      <c r="F307" s="284"/>
      <c r="G307" s="285"/>
      <c r="H307" s="612"/>
      <c r="I307" s="614"/>
      <c r="J307" s="286"/>
      <c r="K307" s="287"/>
      <c r="L307" s="287"/>
      <c r="M307" s="287"/>
      <c r="N307" s="287"/>
      <c r="O307" s="288"/>
      <c r="P307" s="258"/>
      <c r="Q307" s="258"/>
      <c r="R307" s="258"/>
      <c r="S307" s="289"/>
      <c r="T307" s="290"/>
    </row>
    <row r="308" spans="2:20" ht="15" hidden="1" customHeight="1">
      <c r="B308" s="181"/>
      <c r="C308" s="291"/>
      <c r="D308" s="292"/>
      <c r="E308" s="293"/>
      <c r="F308" s="294"/>
      <c r="G308" s="183"/>
      <c r="H308" s="197"/>
      <c r="I308" s="210"/>
      <c r="J308" s="295"/>
      <c r="K308" s="296"/>
      <c r="L308" s="248"/>
      <c r="M308" s="297"/>
      <c r="N308" s="298"/>
      <c r="O308" s="192"/>
      <c r="P308" s="299"/>
      <c r="Q308" s="300"/>
      <c r="R308" s="300"/>
      <c r="S308" s="251"/>
      <c r="T308" s="226"/>
    </row>
    <row r="309" spans="2:20" ht="15" hidden="1" customHeight="1">
      <c r="B309" s="181"/>
      <c r="C309" s="301">
        <v>100</v>
      </c>
      <c r="D309" s="602">
        <v>200</v>
      </c>
      <c r="E309" s="604"/>
      <c r="F309" s="302">
        <v>100</v>
      </c>
      <c r="G309" s="196"/>
      <c r="H309" s="303"/>
      <c r="I309" s="210"/>
      <c r="J309" s="286"/>
      <c r="K309" s="287"/>
      <c r="L309" s="287"/>
      <c r="M309" s="287"/>
      <c r="N309" s="287"/>
      <c r="O309" s="304"/>
      <c r="P309" s="305"/>
      <c r="Q309" s="304"/>
      <c r="R309" s="193"/>
      <c r="S309" s="194"/>
      <c r="T309" s="222"/>
    </row>
    <row r="310" spans="2:20" ht="15" hidden="1" customHeight="1">
      <c r="B310" s="306"/>
      <c r="C310" s="307"/>
      <c r="D310" s="231"/>
      <c r="E310" s="230"/>
      <c r="F310" s="308"/>
      <c r="G310" s="309"/>
      <c r="H310" s="303"/>
      <c r="I310" s="210"/>
      <c r="J310" s="310"/>
      <c r="K310" s="234"/>
      <c r="L310" s="234"/>
      <c r="M310" s="234"/>
      <c r="N310" s="234"/>
      <c r="O310" s="311"/>
      <c r="P310" s="311"/>
      <c r="Q310" s="311"/>
      <c r="R310" s="311"/>
      <c r="S310" s="312"/>
      <c r="T310" s="313"/>
    </row>
    <row r="311" spans="2:20" ht="15" hidden="1" customHeight="1">
      <c r="B311" s="181"/>
      <c r="C311" s="301">
        <v>100</v>
      </c>
      <c r="D311" s="602">
        <v>200</v>
      </c>
      <c r="E311" s="604"/>
      <c r="F311" s="302">
        <v>100</v>
      </c>
      <c r="G311" s="196"/>
      <c r="H311" s="303"/>
      <c r="I311" s="210"/>
      <c r="J311" s="286" t="s">
        <v>344</v>
      </c>
      <c r="K311" s="314"/>
      <c r="L311" s="314" t="s">
        <v>343</v>
      </c>
      <c r="M311" s="314"/>
      <c r="N311" s="314"/>
      <c r="O311" s="211"/>
      <c r="P311" s="315"/>
      <c r="Q311" s="315"/>
      <c r="R311" s="315"/>
      <c r="S311" s="316"/>
      <c r="T311" s="317"/>
    </row>
    <row r="312" spans="2:20" ht="15" hidden="1" customHeight="1">
      <c r="B312" s="181"/>
      <c r="C312" s="218"/>
      <c r="D312" s="318"/>
      <c r="E312" s="318"/>
      <c r="F312" s="319"/>
      <c r="G312" s="309"/>
      <c r="H312" s="303"/>
      <c r="I312" s="210"/>
      <c r="J312" s="320"/>
      <c r="K312" s="321"/>
      <c r="L312" s="321"/>
      <c r="M312" s="321"/>
      <c r="N312" s="321"/>
      <c r="O312" s="322"/>
      <c r="P312" s="323"/>
      <c r="Q312" s="311"/>
      <c r="R312" s="186"/>
      <c r="S312" s="324">
        <v>2</v>
      </c>
      <c r="T312" s="313" t="s">
        <v>31</v>
      </c>
    </row>
    <row r="313" spans="2:20" ht="15" hidden="1" customHeight="1">
      <c r="B313" s="181"/>
      <c r="C313" s="615"/>
      <c r="D313" s="616"/>
      <c r="E313" s="616"/>
      <c r="F313" s="617"/>
      <c r="G313" s="196"/>
      <c r="H313" s="197"/>
      <c r="I313" s="210"/>
      <c r="J313" s="189"/>
      <c r="K313" s="314"/>
      <c r="L313" s="314"/>
      <c r="M313" s="191"/>
      <c r="N313" s="191"/>
      <c r="O313" s="193"/>
      <c r="P313" s="193"/>
      <c r="Q313" s="258"/>
      <c r="R313" s="258"/>
      <c r="S313" s="194"/>
      <c r="T313" s="195"/>
    </row>
    <row r="314" spans="2:20" ht="15" hidden="1" customHeight="1">
      <c r="B314" s="181"/>
      <c r="C314" s="602">
        <f>C309+D309+F309</f>
        <v>400</v>
      </c>
      <c r="D314" s="603"/>
      <c r="E314" s="603"/>
      <c r="F314" s="604"/>
      <c r="G314" s="196"/>
      <c r="H314" s="183"/>
      <c r="I314" s="184"/>
      <c r="J314" s="263"/>
      <c r="K314" s="185"/>
      <c r="L314" s="185"/>
      <c r="M314" s="185"/>
      <c r="N314" s="185"/>
      <c r="O314" s="186"/>
      <c r="P314" s="311"/>
      <c r="Q314" s="186"/>
      <c r="R314" s="186"/>
      <c r="S314" s="325"/>
      <c r="T314" s="188"/>
    </row>
    <row r="315" spans="2:20" ht="15" hidden="1" customHeight="1">
      <c r="B315" s="181"/>
      <c r="C315" s="326"/>
      <c r="D315" s="318"/>
      <c r="E315" s="318"/>
      <c r="F315" s="327"/>
      <c r="G315" s="196"/>
      <c r="H315" s="197"/>
      <c r="I315" s="184"/>
      <c r="J315" s="189"/>
      <c r="K315" s="328"/>
      <c r="L315" s="328"/>
      <c r="M315" s="328"/>
      <c r="N315" s="328"/>
      <c r="O315" s="329"/>
      <c r="P315" s="330"/>
      <c r="Q315" s="329"/>
      <c r="R315" s="329"/>
      <c r="S315" s="331"/>
      <c r="T315" s="332"/>
    </row>
    <row r="316" spans="2:20" ht="15" hidden="1" customHeight="1">
      <c r="B316" s="181"/>
      <c r="C316" s="602">
        <f>C311+D311+F311</f>
        <v>400</v>
      </c>
      <c r="D316" s="603"/>
      <c r="E316" s="603"/>
      <c r="F316" s="604"/>
      <c r="G316" s="196"/>
      <c r="H316" s="183"/>
      <c r="I316" s="184"/>
      <c r="J316" s="333"/>
      <c r="K316" s="334"/>
      <c r="L316" s="334"/>
      <c r="M316" s="334"/>
      <c r="N316" s="334"/>
      <c r="O316" s="186"/>
      <c r="P316" s="335"/>
      <c r="Q316" s="335"/>
      <c r="R316" s="335"/>
      <c r="S316" s="325"/>
      <c r="T316" s="188"/>
    </row>
    <row r="317" spans="2:20" ht="15" hidden="1" customHeight="1">
      <c r="B317" s="181"/>
      <c r="C317" s="182"/>
      <c r="D317" s="183"/>
      <c r="E317" s="183"/>
      <c r="F317" s="183"/>
      <c r="G317" s="183"/>
      <c r="H317" s="183"/>
      <c r="I317" s="184"/>
      <c r="J317" s="336"/>
      <c r="K317" s="191"/>
      <c r="L317" s="191"/>
      <c r="M317" s="191"/>
      <c r="N317" s="191"/>
      <c r="O317" s="193"/>
      <c r="P317" s="193"/>
      <c r="Q317" s="258"/>
      <c r="R317" s="258"/>
      <c r="S317" s="194"/>
      <c r="T317" s="195"/>
    </row>
    <row r="318" spans="2:20" ht="15" hidden="1" customHeight="1">
      <c r="B318" s="181"/>
      <c r="C318" s="182"/>
      <c r="D318" s="183"/>
      <c r="E318" s="183"/>
      <c r="F318" s="183"/>
      <c r="G318" s="183"/>
      <c r="H318" s="183"/>
      <c r="I318" s="197"/>
      <c r="J318" s="263"/>
      <c r="K318" s="185"/>
      <c r="L318" s="185"/>
      <c r="M318" s="185"/>
      <c r="N318" s="185"/>
      <c r="O318" s="186"/>
      <c r="P318" s="311"/>
      <c r="Q318" s="186"/>
      <c r="R318" s="186"/>
      <c r="S318" s="325"/>
      <c r="T318" s="188"/>
    </row>
    <row r="319" spans="2:20" ht="15" hidden="1" customHeight="1">
      <c r="B319" s="181"/>
      <c r="C319" s="182"/>
      <c r="D319" s="183"/>
      <c r="E319" s="183"/>
      <c r="F319" s="183"/>
      <c r="G319" s="183"/>
      <c r="H319" s="183"/>
      <c r="I319" s="184"/>
      <c r="J319" s="189"/>
      <c r="K319" s="337"/>
      <c r="L319" s="337"/>
      <c r="M319" s="337"/>
      <c r="N319" s="337"/>
      <c r="O319" s="193"/>
      <c r="P319" s="193"/>
      <c r="Q319" s="193"/>
      <c r="R319" s="193"/>
      <c r="S319" s="194"/>
      <c r="T319" s="195"/>
    </row>
    <row r="320" spans="2:20" ht="15" hidden="1" customHeight="1">
      <c r="B320" s="338"/>
      <c r="C320" s="339"/>
      <c r="D320" s="279"/>
      <c r="E320" s="279"/>
      <c r="F320" s="279"/>
      <c r="G320" s="279"/>
      <c r="H320" s="279"/>
      <c r="I320" s="340"/>
      <c r="J320" s="263"/>
      <c r="K320" s="185"/>
      <c r="L320" s="185"/>
      <c r="M320" s="185"/>
      <c r="N320" s="185"/>
      <c r="O320" s="186"/>
      <c r="P320" s="186"/>
      <c r="Q320" s="186"/>
      <c r="R320" s="341"/>
      <c r="S320" s="342"/>
      <c r="T320" s="188"/>
    </row>
    <row r="321" spans="2:20" ht="24.95" hidden="1" customHeight="1">
      <c r="B321" s="179" t="s">
        <v>238</v>
      </c>
      <c r="C321" s="618" t="s">
        <v>345</v>
      </c>
      <c r="D321" s="618"/>
      <c r="E321" s="618"/>
      <c r="F321" s="618"/>
      <c r="G321" s="618"/>
      <c r="H321" s="619"/>
      <c r="I321" s="618" t="s">
        <v>235</v>
      </c>
      <c r="J321" s="618"/>
      <c r="K321" s="637"/>
      <c r="L321" s="638"/>
      <c r="M321" s="619"/>
      <c r="N321" s="619"/>
      <c r="O321" s="619"/>
      <c r="P321" s="619"/>
      <c r="Q321" s="619"/>
      <c r="R321" s="619"/>
      <c r="S321" s="619"/>
      <c r="T321" s="639"/>
    </row>
    <row r="322" spans="2:20" ht="15" hidden="1" customHeight="1">
      <c r="B322" s="181"/>
      <c r="C322" s="182"/>
      <c r="D322" s="183"/>
      <c r="E322" s="183"/>
      <c r="F322" s="183"/>
      <c r="G322" s="183"/>
      <c r="H322" s="183"/>
      <c r="I322" s="184"/>
      <c r="J322" s="185"/>
      <c r="K322" s="185"/>
      <c r="L322" s="185" t="s">
        <v>33</v>
      </c>
      <c r="M322" s="185" t="s">
        <v>34</v>
      </c>
      <c r="N322" s="185" t="s">
        <v>35</v>
      </c>
      <c r="O322" s="186" t="s">
        <v>36</v>
      </c>
      <c r="P322" s="186" t="s">
        <v>37</v>
      </c>
      <c r="Q322" s="186"/>
      <c r="R322" s="186"/>
      <c r="S322" s="187" t="s">
        <v>38</v>
      </c>
      <c r="T322" s="188"/>
    </row>
    <row r="323" spans="2:20" ht="15" hidden="1" customHeight="1">
      <c r="B323" s="181"/>
      <c r="C323" s="182"/>
      <c r="D323" s="183"/>
      <c r="E323" s="183"/>
      <c r="F323" s="183"/>
      <c r="G323" s="183"/>
      <c r="H323" s="183"/>
      <c r="I323" s="184"/>
      <c r="J323" s="189" t="s">
        <v>39</v>
      </c>
      <c r="K323" s="190"/>
      <c r="L323" s="190" t="s">
        <v>40</v>
      </c>
      <c r="M323" s="191"/>
      <c r="N323" s="191"/>
      <c r="O323" s="192"/>
      <c r="P323" s="193"/>
      <c r="Q323" s="193"/>
      <c r="R323" s="193"/>
      <c r="S323" s="194"/>
      <c r="T323" s="195"/>
    </row>
    <row r="324" spans="2:20" ht="15" hidden="1" customHeight="1">
      <c r="B324" s="181"/>
      <c r="C324" s="616">
        <f>C346+(0.3*(H335)*2)</f>
        <v>680</v>
      </c>
      <c r="D324" s="616"/>
      <c r="E324" s="616"/>
      <c r="F324" s="616"/>
      <c r="G324" s="196"/>
      <c r="H324" s="197"/>
      <c r="I324" s="184"/>
      <c r="J324" s="198" t="s">
        <v>41</v>
      </c>
      <c r="K324" s="199">
        <f>C324/1000</f>
        <v>0.68</v>
      </c>
      <c r="L324" s="199"/>
      <c r="M324" s="199"/>
      <c r="N324" s="200" t="s">
        <v>42</v>
      </c>
      <c r="O324" s="201">
        <f>C346/1000</f>
        <v>0.5</v>
      </c>
      <c r="P324" s="202"/>
      <c r="Q324" s="203" t="s">
        <v>43</v>
      </c>
      <c r="R324" s="204">
        <f>(H335)/1000</f>
        <v>0.3</v>
      </c>
      <c r="S324" s="205"/>
      <c r="T324" s="206"/>
    </row>
    <row r="325" spans="2:20" ht="15" hidden="1" customHeight="1">
      <c r="B325" s="181"/>
      <c r="C325" s="207"/>
      <c r="D325" s="208"/>
      <c r="E325" s="208"/>
      <c r="F325" s="209"/>
      <c r="G325" s="196"/>
      <c r="H325" s="197"/>
      <c r="I325" s="210"/>
      <c r="J325" s="198" t="s">
        <v>44</v>
      </c>
      <c r="K325" s="199">
        <f>C326/1000</f>
        <v>0.68</v>
      </c>
      <c r="L325" s="199"/>
      <c r="M325" s="199"/>
      <c r="N325" s="200" t="s">
        <v>45</v>
      </c>
      <c r="O325" s="201">
        <f>C348/1000</f>
        <v>0.5</v>
      </c>
      <c r="P325" s="202"/>
      <c r="Q325" s="192"/>
      <c r="R325" s="211"/>
      <c r="S325" s="212"/>
      <c r="T325" s="206"/>
    </row>
    <row r="326" spans="2:20" ht="15" hidden="1" customHeight="1">
      <c r="B326" s="181"/>
      <c r="C326" s="602">
        <f>C348+(0.3*(H335)*2)</f>
        <v>680</v>
      </c>
      <c r="D326" s="603"/>
      <c r="E326" s="603"/>
      <c r="F326" s="604"/>
      <c r="G326" s="196"/>
      <c r="H326" s="197"/>
      <c r="I326" s="210"/>
      <c r="J326" s="213" t="s">
        <v>46</v>
      </c>
      <c r="K326" s="214"/>
      <c r="L326" s="214"/>
      <c r="M326" s="214"/>
      <c r="N326" s="214"/>
      <c r="O326" s="215"/>
      <c r="P326" s="214"/>
      <c r="Q326" s="186"/>
      <c r="R326" s="186"/>
      <c r="S326" s="216">
        <f>ROUNDDOWN(R324/6*((2*K324+O324)*K325+(2*O324+K324)*O325),2)</f>
        <v>0.1</v>
      </c>
      <c r="T326" s="217" t="s">
        <v>164</v>
      </c>
    </row>
    <row r="327" spans="2:20" ht="15" hidden="1" customHeight="1">
      <c r="B327" s="181"/>
      <c r="C327" s="218"/>
      <c r="D327" s="219"/>
      <c r="E327" s="219"/>
      <c r="F327" s="209"/>
      <c r="G327" s="196"/>
      <c r="H327" s="197"/>
      <c r="I327" s="210"/>
      <c r="J327" s="189" t="s">
        <v>47</v>
      </c>
      <c r="K327" s="220"/>
      <c r="L327" s="220" t="s">
        <v>48</v>
      </c>
      <c r="M327" s="221"/>
      <c r="N327" s="221"/>
      <c r="O327" s="221"/>
      <c r="P327" s="220"/>
      <c r="Q327" s="190"/>
      <c r="R327" s="190"/>
      <c r="S327" s="194"/>
      <c r="T327" s="222"/>
    </row>
    <row r="328" spans="2:20" ht="15" hidden="1" customHeight="1">
      <c r="B328" s="181"/>
      <c r="C328" s="223"/>
      <c r="D328" s="620">
        <v>300</v>
      </c>
      <c r="E328" s="621"/>
      <c r="F328" s="224"/>
      <c r="G328" s="196"/>
      <c r="H328" s="197"/>
      <c r="I328" s="210"/>
      <c r="J328" s="198" t="s">
        <v>41</v>
      </c>
      <c r="K328" s="199">
        <f>D328/1000</f>
        <v>0.3</v>
      </c>
      <c r="L328" s="199"/>
      <c r="M328" s="199"/>
      <c r="N328" s="200" t="s">
        <v>42</v>
      </c>
      <c r="O328" s="199">
        <f>D343/1000</f>
        <v>0.3</v>
      </c>
      <c r="P328" s="202"/>
      <c r="Q328" s="203" t="s">
        <v>43</v>
      </c>
      <c r="R328" s="204">
        <f>H335/1000</f>
        <v>0.3</v>
      </c>
      <c r="S328" s="225">
        <f>ROUNDDOWN(K328*O328*R328,2)</f>
        <v>0.02</v>
      </c>
      <c r="T328" s="226" t="s">
        <v>49</v>
      </c>
    </row>
    <row r="329" spans="2:20" ht="15" hidden="1" customHeight="1">
      <c r="B329" s="181"/>
      <c r="C329" s="227"/>
      <c r="D329" s="228"/>
      <c r="E329" s="229"/>
      <c r="F329" s="230"/>
      <c r="G329" s="183"/>
      <c r="H329" s="197"/>
      <c r="I329" s="210"/>
      <c r="J329" s="198" t="s">
        <v>41</v>
      </c>
      <c r="K329" s="199">
        <f>280/1000</f>
        <v>0.28000000000000003</v>
      </c>
      <c r="L329" s="199"/>
      <c r="M329" s="199"/>
      <c r="N329" s="200" t="s">
        <v>42</v>
      </c>
      <c r="O329" s="199">
        <f>280/1000</f>
        <v>0.28000000000000003</v>
      </c>
      <c r="P329" s="202"/>
      <c r="Q329" s="203" t="s">
        <v>43</v>
      </c>
      <c r="R329" s="204">
        <f>350/1000</f>
        <v>0.35</v>
      </c>
      <c r="S329" s="344">
        <f>ROUNDDOWN(K329*O329*R329,2)</f>
        <v>0.02</v>
      </c>
      <c r="T329" s="226" t="s">
        <v>351</v>
      </c>
    </row>
    <row r="330" spans="2:20" ht="15" hidden="1" customHeight="1">
      <c r="B330" s="181"/>
      <c r="C330" s="227"/>
      <c r="D330" s="231"/>
      <c r="E330" s="230"/>
      <c r="F330" s="230"/>
      <c r="G330" s="183"/>
      <c r="H330" s="197"/>
      <c r="I330" s="210"/>
      <c r="J330" s="198"/>
      <c r="K330" s="199"/>
      <c r="L330" s="199"/>
      <c r="M330" s="199"/>
      <c r="N330" s="232"/>
      <c r="O330" s="199"/>
      <c r="P330" s="202"/>
      <c r="Q330" s="203"/>
      <c r="R330" s="204"/>
      <c r="S330" s="225"/>
      <c r="T330" s="226"/>
    </row>
    <row r="331" spans="2:20" ht="15" hidden="1" customHeight="1">
      <c r="B331" s="181"/>
      <c r="C331" s="227"/>
      <c r="D331" s="231"/>
      <c r="E331" s="230"/>
      <c r="F331" s="230"/>
      <c r="G331" s="183"/>
      <c r="H331" s="197"/>
      <c r="I331" s="210"/>
      <c r="J331" s="198"/>
      <c r="K331" s="199"/>
      <c r="L331" s="199"/>
      <c r="M331" s="199"/>
      <c r="N331" s="232"/>
      <c r="O331" s="199"/>
      <c r="P331" s="202"/>
      <c r="Q331" s="203"/>
      <c r="R331" s="204"/>
      <c r="S331" s="225"/>
      <c r="T331" s="226"/>
    </row>
    <row r="332" spans="2:20" ht="15" hidden="1" customHeight="1">
      <c r="B332" s="181"/>
      <c r="C332" s="227"/>
      <c r="D332" s="231"/>
      <c r="E332" s="230"/>
      <c r="F332" s="230"/>
      <c r="G332" s="183"/>
      <c r="H332" s="233"/>
      <c r="I332" s="210"/>
      <c r="J332" s="213" t="s">
        <v>51</v>
      </c>
      <c r="K332" s="214"/>
      <c r="L332" s="214"/>
      <c r="M332" s="214"/>
      <c r="N332" s="214"/>
      <c r="O332" s="215"/>
      <c r="P332" s="214"/>
      <c r="Q332" s="234"/>
      <c r="R332" s="235"/>
      <c r="S332" s="216">
        <f>S328-S329</f>
        <v>0</v>
      </c>
      <c r="T332" s="217" t="s">
        <v>164</v>
      </c>
    </row>
    <row r="333" spans="2:20" ht="15" hidden="1" customHeight="1">
      <c r="B333" s="181"/>
      <c r="C333" s="227"/>
      <c r="D333" s="231"/>
      <c r="E333" s="230"/>
      <c r="F333" s="230"/>
      <c r="G333" s="183"/>
      <c r="H333" s="197"/>
      <c r="I333" s="236"/>
      <c r="J333" s="189" t="s">
        <v>52</v>
      </c>
      <c r="K333" s="221"/>
      <c r="L333" s="237" t="s">
        <v>193</v>
      </c>
      <c r="M333" s="237" t="s">
        <v>194</v>
      </c>
      <c r="N333" s="238" t="s">
        <v>195</v>
      </c>
      <c r="O333" s="239"/>
      <c r="P333" s="237"/>
      <c r="Q333" s="240"/>
      <c r="R333" s="240"/>
      <c r="S333" s="241"/>
      <c r="T333" s="222"/>
    </row>
    <row r="334" spans="2:20" ht="15" hidden="1" customHeight="1" thickBot="1">
      <c r="B334" s="242"/>
      <c r="C334" s="609"/>
      <c r="D334" s="609"/>
      <c r="E334" s="609"/>
      <c r="F334" s="609"/>
      <c r="G334" s="243"/>
      <c r="H334" s="243"/>
      <c r="I334" s="244"/>
      <c r="J334" s="245"/>
      <c r="K334" s="246"/>
      <c r="L334" s="246" t="s">
        <v>193</v>
      </c>
      <c r="M334" s="246">
        <f>S326</f>
        <v>0.1</v>
      </c>
      <c r="N334" s="246" t="s">
        <v>196</v>
      </c>
      <c r="O334" s="247">
        <f>S336</f>
        <v>0.02</v>
      </c>
      <c r="P334" s="248"/>
      <c r="Q334" s="249"/>
      <c r="R334" s="250"/>
      <c r="S334" s="251">
        <f>ROUNDDOWN(M334-O334,2)</f>
        <v>0.08</v>
      </c>
      <c r="T334" s="217" t="s">
        <v>164</v>
      </c>
    </row>
    <row r="335" spans="2:20" ht="15" hidden="1" customHeight="1">
      <c r="B335" s="181"/>
      <c r="C335" s="252"/>
      <c r="D335" s="253"/>
      <c r="E335" s="254"/>
      <c r="F335" s="255"/>
      <c r="G335" s="256"/>
      <c r="H335" s="610">
        <v>300</v>
      </c>
      <c r="I335" s="613">
        <f>H332+H334+H335</f>
        <v>300</v>
      </c>
      <c r="J335" s="189" t="s">
        <v>197</v>
      </c>
      <c r="K335" s="221"/>
      <c r="L335" s="221" t="s">
        <v>198</v>
      </c>
      <c r="M335" s="237"/>
      <c r="N335" s="238" t="s">
        <v>199</v>
      </c>
      <c r="O335" s="221"/>
      <c r="P335" s="221"/>
      <c r="Q335" s="257"/>
      <c r="R335" s="258"/>
      <c r="S335" s="194"/>
      <c r="T335" s="222"/>
    </row>
    <row r="336" spans="2:20" ht="15" hidden="1" customHeight="1">
      <c r="B336" s="259"/>
      <c r="C336" s="252"/>
      <c r="D336" s="260"/>
      <c r="E336" s="261"/>
      <c r="F336" s="255"/>
      <c r="G336" s="262"/>
      <c r="H336" s="611"/>
      <c r="I336" s="614"/>
      <c r="J336" s="263"/>
      <c r="K336" s="264"/>
      <c r="L336" s="265" t="s">
        <v>198</v>
      </c>
      <c r="M336" s="264"/>
      <c r="N336" s="264"/>
      <c r="O336" s="214">
        <f>S328</f>
        <v>0.02</v>
      </c>
      <c r="P336" s="214"/>
      <c r="Q336" s="214"/>
      <c r="R336" s="186"/>
      <c r="S336" s="251">
        <f>ROUNDDOWN(O336+Q336,2)</f>
        <v>0.02</v>
      </c>
      <c r="T336" s="266" t="s">
        <v>164</v>
      </c>
    </row>
    <row r="337" spans="2:20" ht="15" hidden="1" customHeight="1">
      <c r="B337" s="181"/>
      <c r="C337" s="252"/>
      <c r="D337" s="260"/>
      <c r="E337" s="261"/>
      <c r="F337" s="255"/>
      <c r="G337" s="262"/>
      <c r="H337" s="611"/>
      <c r="I337" s="614"/>
      <c r="J337" s="267" t="s">
        <v>200</v>
      </c>
      <c r="K337" s="221"/>
      <c r="L337" s="221"/>
      <c r="M337" s="221"/>
      <c r="N337" s="221"/>
      <c r="O337" s="268"/>
      <c r="P337" s="269"/>
      <c r="Q337" s="258"/>
      <c r="R337" s="270"/>
      <c r="S337" s="194"/>
      <c r="T337" s="222"/>
    </row>
    <row r="338" spans="2:20" ht="15" hidden="1" customHeight="1">
      <c r="B338" s="181"/>
      <c r="C338" s="252"/>
      <c r="D338" s="260"/>
      <c r="E338" s="261"/>
      <c r="F338" s="255"/>
      <c r="G338" s="262"/>
      <c r="H338" s="611"/>
      <c r="I338" s="614"/>
      <c r="J338" s="271" t="s">
        <v>201</v>
      </c>
      <c r="K338" s="272">
        <f>D328/1000</f>
        <v>0.3</v>
      </c>
      <c r="L338" s="273" t="s">
        <v>53</v>
      </c>
      <c r="M338" s="343">
        <f>D343/1000</f>
        <v>0.3</v>
      </c>
      <c r="N338" s="275" t="s">
        <v>122</v>
      </c>
      <c r="O338" s="276" t="s">
        <v>202</v>
      </c>
      <c r="P338" s="277">
        <f>I335/1000</f>
        <v>0.3</v>
      </c>
      <c r="Q338" s="278" t="s">
        <v>203</v>
      </c>
      <c r="R338" s="279">
        <v>4</v>
      </c>
      <c r="S338" s="280">
        <f>((K338+M338)/2)*P338*R338</f>
        <v>0.36</v>
      </c>
      <c r="T338" s="217" t="s">
        <v>204</v>
      </c>
    </row>
    <row r="339" spans="2:20" ht="15" hidden="1" customHeight="1" thickBot="1">
      <c r="B339" s="181"/>
      <c r="C339" s="281"/>
      <c r="D339" s="282"/>
      <c r="E339" s="283"/>
      <c r="F339" s="284"/>
      <c r="G339" s="285"/>
      <c r="H339" s="612"/>
      <c r="I339" s="614"/>
      <c r="J339" s="189"/>
      <c r="K339" s="220"/>
      <c r="L339" s="220"/>
      <c r="M339" s="221"/>
      <c r="N339" s="221"/>
      <c r="O339" s="221"/>
      <c r="P339" s="220"/>
      <c r="Q339" s="190"/>
      <c r="R339" s="190"/>
      <c r="S339" s="194"/>
      <c r="T339" s="222"/>
    </row>
    <row r="340" spans="2:20" ht="15" hidden="1" customHeight="1">
      <c r="B340" s="181"/>
      <c r="C340" s="291"/>
      <c r="D340" s="292"/>
      <c r="E340" s="293"/>
      <c r="F340" s="294"/>
      <c r="G340" s="183"/>
      <c r="H340" s="197"/>
      <c r="I340" s="210"/>
      <c r="J340" s="198"/>
      <c r="K340" s="199"/>
      <c r="L340" s="199"/>
      <c r="M340" s="199"/>
      <c r="N340" s="200"/>
      <c r="O340" s="199"/>
      <c r="P340" s="202"/>
      <c r="Q340" s="203"/>
      <c r="R340" s="204"/>
      <c r="S340" s="225"/>
      <c r="T340" s="226"/>
    </row>
    <row r="341" spans="2:20" ht="15" hidden="1" customHeight="1">
      <c r="B341" s="181"/>
      <c r="C341" s="301">
        <v>100</v>
      </c>
      <c r="D341" s="602">
        <v>300</v>
      </c>
      <c r="E341" s="604"/>
      <c r="F341" s="302">
        <v>100</v>
      </c>
      <c r="G341" s="196"/>
      <c r="H341" s="303"/>
      <c r="I341" s="210"/>
      <c r="J341" s="286"/>
      <c r="K341" s="287"/>
      <c r="L341" s="287"/>
      <c r="M341" s="287"/>
      <c r="N341" s="287"/>
      <c r="O341" s="304"/>
      <c r="P341" s="305"/>
      <c r="Q341" s="304"/>
      <c r="R341" s="193"/>
      <c r="S341" s="194"/>
      <c r="T341" s="222"/>
    </row>
    <row r="342" spans="2:20" ht="15" hidden="1" customHeight="1">
      <c r="B342" s="306"/>
      <c r="C342" s="307"/>
      <c r="D342" s="231"/>
      <c r="E342" s="230"/>
      <c r="F342" s="308"/>
      <c r="G342" s="309"/>
      <c r="H342" s="303"/>
      <c r="I342" s="210"/>
      <c r="J342" s="310"/>
      <c r="K342" s="234"/>
      <c r="L342" s="234"/>
      <c r="M342" s="234"/>
      <c r="N342" s="234"/>
      <c r="O342" s="311"/>
      <c r="P342" s="311"/>
      <c r="Q342" s="311"/>
      <c r="R342" s="311"/>
      <c r="S342" s="312"/>
      <c r="T342" s="313"/>
    </row>
    <row r="343" spans="2:20" ht="15" hidden="1" customHeight="1">
      <c r="B343" s="181"/>
      <c r="C343" s="301">
        <v>100</v>
      </c>
      <c r="D343" s="602">
        <v>300</v>
      </c>
      <c r="E343" s="604"/>
      <c r="F343" s="302">
        <v>100</v>
      </c>
      <c r="G343" s="196"/>
      <c r="H343" s="303"/>
      <c r="I343" s="210"/>
      <c r="J343" s="286"/>
      <c r="K343" s="314"/>
      <c r="L343" s="314"/>
      <c r="M343" s="314"/>
      <c r="N343" s="314"/>
      <c r="O343" s="211"/>
      <c r="P343" s="315"/>
      <c r="Q343" s="315"/>
      <c r="R343" s="315"/>
      <c r="S343" s="316"/>
      <c r="T343" s="317"/>
    </row>
    <row r="344" spans="2:20" ht="15" hidden="1" customHeight="1">
      <c r="B344" s="181"/>
      <c r="C344" s="218"/>
      <c r="D344" s="318"/>
      <c r="E344" s="318"/>
      <c r="F344" s="319"/>
      <c r="G344" s="309"/>
      <c r="H344" s="303"/>
      <c r="I344" s="210"/>
      <c r="J344" s="320"/>
      <c r="K344" s="321"/>
      <c r="L344" s="321"/>
      <c r="M344" s="321"/>
      <c r="N344" s="321"/>
      <c r="O344" s="322"/>
      <c r="P344" s="323"/>
      <c r="Q344" s="311"/>
      <c r="R344" s="186"/>
      <c r="S344" s="324"/>
      <c r="T344" s="313"/>
    </row>
    <row r="345" spans="2:20" ht="15" hidden="1" customHeight="1">
      <c r="B345" s="181"/>
      <c r="C345" s="615"/>
      <c r="D345" s="616"/>
      <c r="E345" s="616"/>
      <c r="F345" s="617"/>
      <c r="G345" s="196"/>
      <c r="H345" s="197"/>
      <c r="I345" s="210"/>
      <c r="J345" s="189" t="s">
        <v>347</v>
      </c>
      <c r="K345" s="314"/>
      <c r="L345" s="314" t="s">
        <v>346</v>
      </c>
      <c r="M345" s="191"/>
      <c r="N345" s="191"/>
      <c r="O345" s="193"/>
      <c r="P345" s="193"/>
      <c r="Q345" s="258"/>
      <c r="R345" s="258"/>
      <c r="S345" s="194"/>
      <c r="T345" s="195"/>
    </row>
    <row r="346" spans="2:20" ht="15" hidden="1" customHeight="1">
      <c r="B346" s="181"/>
      <c r="C346" s="602">
        <f>C341+D341+F341</f>
        <v>500</v>
      </c>
      <c r="D346" s="603"/>
      <c r="E346" s="603"/>
      <c r="F346" s="604"/>
      <c r="G346" s="196"/>
      <c r="H346" s="183"/>
      <c r="I346" s="184"/>
      <c r="J346" s="263"/>
      <c r="K346" s="185"/>
      <c r="L346" s="185"/>
      <c r="M346" s="185"/>
      <c r="N346" s="185"/>
      <c r="O346" s="186">
        <v>3</v>
      </c>
      <c r="P346" s="311"/>
      <c r="Q346" s="186"/>
      <c r="R346" s="186"/>
      <c r="S346" s="325">
        <f>O346</f>
        <v>3</v>
      </c>
      <c r="T346" s="188" t="s">
        <v>30</v>
      </c>
    </row>
    <row r="347" spans="2:20" ht="15" hidden="1" customHeight="1">
      <c r="B347" s="181"/>
      <c r="C347" s="326"/>
      <c r="D347" s="318"/>
      <c r="E347" s="318"/>
      <c r="F347" s="327"/>
      <c r="G347" s="196"/>
      <c r="H347" s="197"/>
      <c r="I347" s="184"/>
      <c r="J347" s="189"/>
      <c r="K347" s="328"/>
      <c r="L347" s="328"/>
      <c r="M347" s="328"/>
      <c r="N347" s="328"/>
      <c r="O347" s="329"/>
      <c r="P347" s="330"/>
      <c r="Q347" s="329"/>
      <c r="R347" s="329"/>
      <c r="S347" s="331"/>
      <c r="T347" s="332"/>
    </row>
    <row r="348" spans="2:20" ht="15" hidden="1" customHeight="1">
      <c r="B348" s="181"/>
      <c r="C348" s="602">
        <f>C343+D343+F343</f>
        <v>500</v>
      </c>
      <c r="D348" s="603"/>
      <c r="E348" s="603"/>
      <c r="F348" s="604"/>
      <c r="G348" s="196"/>
      <c r="H348" s="183"/>
      <c r="I348" s="184"/>
      <c r="J348" s="333"/>
      <c r="K348" s="334"/>
      <c r="L348" s="334"/>
      <c r="M348" s="334"/>
      <c r="N348" s="334"/>
      <c r="O348" s="186"/>
      <c r="P348" s="335"/>
      <c r="Q348" s="335"/>
      <c r="R348" s="335"/>
      <c r="S348" s="325"/>
      <c r="T348" s="188"/>
    </row>
    <row r="349" spans="2:20" ht="15" hidden="1" customHeight="1">
      <c r="B349" s="181"/>
      <c r="C349" s="182"/>
      <c r="D349" s="183"/>
      <c r="E349" s="183"/>
      <c r="F349" s="183"/>
      <c r="G349" s="183"/>
      <c r="H349" s="183"/>
      <c r="I349" s="184"/>
      <c r="J349" s="336"/>
      <c r="K349" s="191"/>
      <c r="L349" s="191"/>
      <c r="M349" s="191"/>
      <c r="N349" s="191"/>
      <c r="O349" s="193"/>
      <c r="P349" s="193"/>
      <c r="Q349" s="258"/>
      <c r="R349" s="258"/>
      <c r="S349" s="194"/>
      <c r="T349" s="195"/>
    </row>
    <row r="350" spans="2:20" ht="15" hidden="1" customHeight="1">
      <c r="B350" s="181"/>
      <c r="C350" s="182"/>
      <c r="D350" s="183"/>
      <c r="E350" s="183"/>
      <c r="F350" s="183"/>
      <c r="G350" s="183"/>
      <c r="H350" s="183"/>
      <c r="I350" s="197"/>
      <c r="J350" s="263"/>
      <c r="K350" s="185"/>
      <c r="L350" s="185"/>
      <c r="M350" s="185"/>
      <c r="N350" s="185"/>
      <c r="O350" s="186"/>
      <c r="P350" s="311"/>
      <c r="Q350" s="186"/>
      <c r="R350" s="186"/>
      <c r="S350" s="325"/>
      <c r="T350" s="188"/>
    </row>
    <row r="351" spans="2:20" ht="15" hidden="1" customHeight="1">
      <c r="B351" s="181"/>
      <c r="C351" s="182"/>
      <c r="D351" s="183"/>
      <c r="E351" s="183"/>
      <c r="F351" s="183"/>
      <c r="G351" s="183"/>
      <c r="H351" s="183"/>
      <c r="I351" s="184"/>
      <c r="J351" s="189"/>
      <c r="K351" s="337"/>
      <c r="L351" s="337"/>
      <c r="M351" s="337"/>
      <c r="N351" s="337"/>
      <c r="O351" s="193"/>
      <c r="P351" s="193"/>
      <c r="Q351" s="193"/>
      <c r="R351" s="193"/>
      <c r="S351" s="194"/>
      <c r="T351" s="195"/>
    </row>
    <row r="352" spans="2:20" ht="15" hidden="1" customHeight="1">
      <c r="B352" s="338"/>
      <c r="C352" s="339"/>
      <c r="D352" s="279"/>
      <c r="E352" s="279"/>
      <c r="F352" s="279"/>
      <c r="G352" s="279"/>
      <c r="H352" s="279"/>
      <c r="I352" s="340"/>
      <c r="J352" s="263"/>
      <c r="K352" s="185"/>
      <c r="L352" s="185"/>
      <c r="M352" s="185"/>
      <c r="N352" s="185"/>
      <c r="O352" s="186"/>
      <c r="P352" s="186"/>
      <c r="Q352" s="186"/>
      <c r="R352" s="341"/>
      <c r="S352" s="342"/>
      <c r="T352" s="188"/>
    </row>
    <row r="353" spans="2:20" ht="24.95" hidden="1" customHeight="1">
      <c r="B353" s="179" t="s">
        <v>233</v>
      </c>
      <c r="C353" s="618" t="s">
        <v>237</v>
      </c>
      <c r="D353" s="618"/>
      <c r="E353" s="618"/>
      <c r="F353" s="618"/>
      <c r="G353" s="618"/>
      <c r="H353" s="619"/>
      <c r="I353" s="618" t="s">
        <v>235</v>
      </c>
      <c r="J353" s="618"/>
      <c r="K353" s="637"/>
      <c r="L353" s="638"/>
      <c r="M353" s="619"/>
      <c r="N353" s="619"/>
      <c r="O353" s="619"/>
      <c r="P353" s="619"/>
      <c r="Q353" s="619"/>
      <c r="R353" s="619"/>
      <c r="S353" s="619"/>
      <c r="T353" s="639"/>
    </row>
    <row r="354" spans="2:20" ht="15" hidden="1" customHeight="1">
      <c r="B354" s="181"/>
      <c r="C354" s="182"/>
      <c r="D354" s="183"/>
      <c r="E354" s="183"/>
      <c r="F354" s="183"/>
      <c r="G354" s="183"/>
      <c r="H354" s="183"/>
      <c r="I354" s="184"/>
      <c r="J354" s="185"/>
      <c r="K354" s="185"/>
      <c r="L354" s="185" t="s">
        <v>33</v>
      </c>
      <c r="M354" s="185" t="s">
        <v>34</v>
      </c>
      <c r="N354" s="185" t="s">
        <v>35</v>
      </c>
      <c r="O354" s="186" t="s">
        <v>36</v>
      </c>
      <c r="P354" s="186" t="s">
        <v>37</v>
      </c>
      <c r="Q354" s="186"/>
      <c r="R354" s="186"/>
      <c r="S354" s="187" t="s">
        <v>38</v>
      </c>
      <c r="T354" s="188"/>
    </row>
    <row r="355" spans="2:20" ht="15" hidden="1" customHeight="1">
      <c r="B355" s="181"/>
      <c r="C355" s="182"/>
      <c r="D355" s="183"/>
      <c r="E355" s="183"/>
      <c r="F355" s="183"/>
      <c r="G355" s="183"/>
      <c r="H355" s="183"/>
      <c r="I355" s="184"/>
      <c r="J355" s="189" t="s">
        <v>39</v>
      </c>
      <c r="K355" s="190"/>
      <c r="L355" s="190" t="s">
        <v>40</v>
      </c>
      <c r="M355" s="191"/>
      <c r="N355" s="191"/>
      <c r="O355" s="192"/>
      <c r="P355" s="193"/>
      <c r="Q355" s="193"/>
      <c r="R355" s="193"/>
      <c r="S355" s="194"/>
      <c r="T355" s="195"/>
    </row>
    <row r="356" spans="2:20" ht="15" hidden="1" customHeight="1">
      <c r="B356" s="181"/>
      <c r="C356" s="616">
        <f>C378+(0.3*(H367)*2)</f>
        <v>680</v>
      </c>
      <c r="D356" s="616"/>
      <c r="E356" s="616"/>
      <c r="F356" s="616"/>
      <c r="G356" s="196"/>
      <c r="H356" s="197"/>
      <c r="I356" s="184"/>
      <c r="J356" s="198" t="s">
        <v>41</v>
      </c>
      <c r="K356" s="199">
        <f>C356/1000</f>
        <v>0.68</v>
      </c>
      <c r="L356" s="199"/>
      <c r="M356" s="199"/>
      <c r="N356" s="200" t="s">
        <v>42</v>
      </c>
      <c r="O356" s="201">
        <f>C378/1000</f>
        <v>0.5</v>
      </c>
      <c r="P356" s="202"/>
      <c r="Q356" s="203" t="s">
        <v>43</v>
      </c>
      <c r="R356" s="204">
        <f>(H367)/1000</f>
        <v>0.3</v>
      </c>
      <c r="S356" s="205"/>
      <c r="T356" s="206"/>
    </row>
    <row r="357" spans="2:20" ht="15" hidden="1" customHeight="1">
      <c r="B357" s="181"/>
      <c r="C357" s="207"/>
      <c r="D357" s="208"/>
      <c r="E357" s="208"/>
      <c r="F357" s="209"/>
      <c r="G357" s="196"/>
      <c r="H357" s="197"/>
      <c r="I357" s="210"/>
      <c r="J357" s="198" t="s">
        <v>44</v>
      </c>
      <c r="K357" s="199">
        <f>C358/1000</f>
        <v>0.68</v>
      </c>
      <c r="L357" s="199"/>
      <c r="M357" s="199"/>
      <c r="N357" s="200" t="s">
        <v>45</v>
      </c>
      <c r="O357" s="201">
        <f>C380/1000</f>
        <v>0.5</v>
      </c>
      <c r="P357" s="202"/>
      <c r="Q357" s="192"/>
      <c r="R357" s="211"/>
      <c r="S357" s="212"/>
      <c r="T357" s="206"/>
    </row>
    <row r="358" spans="2:20" ht="15" hidden="1" customHeight="1">
      <c r="B358" s="181"/>
      <c r="C358" s="602">
        <f>C380+(0.3*(H367)*2)</f>
        <v>680</v>
      </c>
      <c r="D358" s="603"/>
      <c r="E358" s="603"/>
      <c r="F358" s="604"/>
      <c r="G358" s="196"/>
      <c r="H358" s="197"/>
      <c r="I358" s="210"/>
      <c r="J358" s="213" t="s">
        <v>46</v>
      </c>
      <c r="K358" s="214"/>
      <c r="L358" s="214"/>
      <c r="M358" s="214"/>
      <c r="N358" s="214"/>
      <c r="O358" s="215"/>
      <c r="P358" s="214"/>
      <c r="Q358" s="186"/>
      <c r="R358" s="186"/>
      <c r="S358" s="216">
        <f>ROUNDDOWN(R356/6*((2*K356+O356)*K357+(2*O356+K356)*O357),2)</f>
        <v>0.1</v>
      </c>
      <c r="T358" s="217" t="s">
        <v>164</v>
      </c>
    </row>
    <row r="359" spans="2:20" ht="15" hidden="1" customHeight="1">
      <c r="B359" s="181"/>
      <c r="C359" s="218"/>
      <c r="D359" s="219"/>
      <c r="E359" s="219"/>
      <c r="F359" s="209"/>
      <c r="G359" s="196"/>
      <c r="H359" s="197"/>
      <c r="I359" s="210"/>
      <c r="J359" s="189" t="s">
        <v>47</v>
      </c>
      <c r="K359" s="220"/>
      <c r="L359" s="220" t="s">
        <v>48</v>
      </c>
      <c r="M359" s="221"/>
      <c r="N359" s="221"/>
      <c r="O359" s="221"/>
      <c r="P359" s="220"/>
      <c r="Q359" s="190"/>
      <c r="R359" s="190"/>
      <c r="S359" s="194"/>
      <c r="T359" s="222"/>
    </row>
    <row r="360" spans="2:20" ht="15" hidden="1" customHeight="1">
      <c r="B360" s="181"/>
      <c r="C360" s="223"/>
      <c r="D360" s="620">
        <v>300</v>
      </c>
      <c r="E360" s="621"/>
      <c r="F360" s="224"/>
      <c r="G360" s="196"/>
      <c r="H360" s="197"/>
      <c r="I360" s="210"/>
      <c r="J360" s="198" t="s">
        <v>41</v>
      </c>
      <c r="K360" s="199">
        <f>D360/1000</f>
        <v>0.3</v>
      </c>
      <c r="L360" s="199"/>
      <c r="M360" s="199"/>
      <c r="N360" s="200" t="s">
        <v>42</v>
      </c>
      <c r="O360" s="199">
        <f>D375/1000</f>
        <v>0.3</v>
      </c>
      <c r="P360" s="202"/>
      <c r="Q360" s="203" t="s">
        <v>43</v>
      </c>
      <c r="R360" s="204">
        <f>H367/1000</f>
        <v>0.3</v>
      </c>
      <c r="S360" s="225">
        <f>ROUNDDOWN(K360*O360*R360,2)</f>
        <v>0.02</v>
      </c>
      <c r="T360" s="226" t="s">
        <v>49</v>
      </c>
    </row>
    <row r="361" spans="2:20" ht="15" hidden="1" customHeight="1">
      <c r="B361" s="181"/>
      <c r="C361" s="227"/>
      <c r="D361" s="228"/>
      <c r="E361" s="229"/>
      <c r="F361" s="230"/>
      <c r="G361" s="183"/>
      <c r="H361" s="197"/>
      <c r="I361" s="210"/>
      <c r="J361" s="198"/>
      <c r="K361" s="199"/>
      <c r="L361" s="199"/>
      <c r="M361" s="199"/>
      <c r="N361" s="200"/>
      <c r="O361" s="199"/>
      <c r="P361" s="202"/>
      <c r="Q361" s="203"/>
      <c r="R361" s="204"/>
      <c r="S361" s="225">
        <f>ROUNDDOWN(K361*O361*R361,2)</f>
        <v>0</v>
      </c>
      <c r="T361" s="226" t="s">
        <v>50</v>
      </c>
    </row>
    <row r="362" spans="2:20" ht="15" hidden="1" customHeight="1">
      <c r="B362" s="181"/>
      <c r="C362" s="227"/>
      <c r="D362" s="231"/>
      <c r="E362" s="230"/>
      <c r="F362" s="230"/>
      <c r="G362" s="183"/>
      <c r="H362" s="197"/>
      <c r="I362" s="210"/>
      <c r="J362" s="198"/>
      <c r="K362" s="199"/>
      <c r="L362" s="199"/>
      <c r="M362" s="199"/>
      <c r="N362" s="232"/>
      <c r="O362" s="199"/>
      <c r="P362" s="202"/>
      <c r="Q362" s="203"/>
      <c r="R362" s="204"/>
      <c r="S362" s="225"/>
      <c r="T362" s="226"/>
    </row>
    <row r="363" spans="2:20" ht="15" hidden="1" customHeight="1">
      <c r="B363" s="181"/>
      <c r="C363" s="227"/>
      <c r="D363" s="231"/>
      <c r="E363" s="230"/>
      <c r="F363" s="230"/>
      <c r="G363" s="183"/>
      <c r="H363" s="197"/>
      <c r="I363" s="210"/>
      <c r="J363" s="198"/>
      <c r="K363" s="199"/>
      <c r="L363" s="199"/>
      <c r="M363" s="199"/>
      <c r="N363" s="232"/>
      <c r="O363" s="199"/>
      <c r="P363" s="202"/>
      <c r="Q363" s="203"/>
      <c r="R363" s="204"/>
      <c r="S363" s="225"/>
      <c r="T363" s="226"/>
    </row>
    <row r="364" spans="2:20" ht="15" hidden="1" customHeight="1">
      <c r="B364" s="181"/>
      <c r="C364" s="227"/>
      <c r="D364" s="231"/>
      <c r="E364" s="230"/>
      <c r="F364" s="230"/>
      <c r="G364" s="183"/>
      <c r="H364" s="233"/>
      <c r="I364" s="210"/>
      <c r="J364" s="213" t="s">
        <v>51</v>
      </c>
      <c r="K364" s="214"/>
      <c r="L364" s="214"/>
      <c r="M364" s="214"/>
      <c r="N364" s="214"/>
      <c r="O364" s="215"/>
      <c r="P364" s="214"/>
      <c r="Q364" s="234"/>
      <c r="R364" s="235"/>
      <c r="S364" s="216">
        <f>SUM(S360:S363)</f>
        <v>0.02</v>
      </c>
      <c r="T364" s="217" t="s">
        <v>164</v>
      </c>
    </row>
    <row r="365" spans="2:20" ht="15" hidden="1" customHeight="1">
      <c r="B365" s="181"/>
      <c r="C365" s="227"/>
      <c r="D365" s="231"/>
      <c r="E365" s="230"/>
      <c r="F365" s="230"/>
      <c r="G365" s="183"/>
      <c r="H365" s="197"/>
      <c r="I365" s="236"/>
      <c r="J365" s="189" t="s">
        <v>52</v>
      </c>
      <c r="K365" s="221"/>
      <c r="L365" s="237" t="s">
        <v>193</v>
      </c>
      <c r="M365" s="237" t="s">
        <v>194</v>
      </c>
      <c r="N365" s="238" t="s">
        <v>195</v>
      </c>
      <c r="O365" s="239"/>
      <c r="P365" s="237"/>
      <c r="Q365" s="240"/>
      <c r="R365" s="240"/>
      <c r="S365" s="241"/>
      <c r="T365" s="222"/>
    </row>
    <row r="366" spans="2:20" ht="15" hidden="1" customHeight="1" thickBot="1">
      <c r="B366" s="242"/>
      <c r="C366" s="609"/>
      <c r="D366" s="609"/>
      <c r="E366" s="609"/>
      <c r="F366" s="609"/>
      <c r="G366" s="243"/>
      <c r="H366" s="243"/>
      <c r="I366" s="244"/>
      <c r="J366" s="245"/>
      <c r="K366" s="246"/>
      <c r="L366" s="246" t="s">
        <v>193</v>
      </c>
      <c r="M366" s="246">
        <f>S358</f>
        <v>0.1</v>
      </c>
      <c r="N366" s="246" t="s">
        <v>196</v>
      </c>
      <c r="O366" s="247">
        <f>S368</f>
        <v>0.02</v>
      </c>
      <c r="P366" s="248"/>
      <c r="Q366" s="249"/>
      <c r="R366" s="250"/>
      <c r="S366" s="251">
        <f>ROUNDDOWN(M366-O366,2)</f>
        <v>0.08</v>
      </c>
      <c r="T366" s="217" t="s">
        <v>164</v>
      </c>
    </row>
    <row r="367" spans="2:20" ht="15" hidden="1" customHeight="1">
      <c r="B367" s="181"/>
      <c r="C367" s="252"/>
      <c r="D367" s="253"/>
      <c r="E367" s="254"/>
      <c r="F367" s="255"/>
      <c r="G367" s="256"/>
      <c r="H367" s="610">
        <v>300</v>
      </c>
      <c r="I367" s="613">
        <f>H364+H366+H367</f>
        <v>300</v>
      </c>
      <c r="J367" s="189" t="s">
        <v>197</v>
      </c>
      <c r="K367" s="221"/>
      <c r="L367" s="221" t="s">
        <v>198</v>
      </c>
      <c r="M367" s="237"/>
      <c r="N367" s="238" t="s">
        <v>199</v>
      </c>
      <c r="O367" s="221"/>
      <c r="P367" s="221"/>
      <c r="Q367" s="257"/>
      <c r="R367" s="258"/>
      <c r="S367" s="194"/>
      <c r="T367" s="222"/>
    </row>
    <row r="368" spans="2:20" ht="15" hidden="1" customHeight="1">
      <c r="B368" s="259"/>
      <c r="C368" s="252"/>
      <c r="D368" s="260"/>
      <c r="E368" s="261"/>
      <c r="F368" s="255"/>
      <c r="G368" s="262"/>
      <c r="H368" s="611"/>
      <c r="I368" s="614"/>
      <c r="J368" s="263"/>
      <c r="K368" s="264"/>
      <c r="L368" s="265" t="s">
        <v>198</v>
      </c>
      <c r="M368" s="264"/>
      <c r="N368" s="264"/>
      <c r="O368" s="214">
        <f>S360</f>
        <v>0.02</v>
      </c>
      <c r="P368" s="214"/>
      <c r="Q368" s="214"/>
      <c r="R368" s="186"/>
      <c r="S368" s="251">
        <f>ROUNDDOWN(O368+Q368,2)</f>
        <v>0.02</v>
      </c>
      <c r="T368" s="266" t="s">
        <v>164</v>
      </c>
    </row>
    <row r="369" spans="2:20" ht="15" hidden="1" customHeight="1">
      <c r="B369" s="181"/>
      <c r="C369" s="252"/>
      <c r="D369" s="260"/>
      <c r="E369" s="261"/>
      <c r="F369" s="255"/>
      <c r="G369" s="262"/>
      <c r="H369" s="611"/>
      <c r="I369" s="614"/>
      <c r="J369" s="267" t="s">
        <v>200</v>
      </c>
      <c r="K369" s="221"/>
      <c r="L369" s="221"/>
      <c r="M369" s="221"/>
      <c r="N369" s="221"/>
      <c r="O369" s="268"/>
      <c r="P369" s="269"/>
      <c r="Q369" s="258"/>
      <c r="R369" s="270"/>
      <c r="S369" s="194"/>
      <c r="T369" s="222"/>
    </row>
    <row r="370" spans="2:20" ht="15" hidden="1" customHeight="1">
      <c r="B370" s="181"/>
      <c r="C370" s="252"/>
      <c r="D370" s="260"/>
      <c r="E370" s="261"/>
      <c r="F370" s="255"/>
      <c r="G370" s="262"/>
      <c r="H370" s="611"/>
      <c r="I370" s="614"/>
      <c r="J370" s="271" t="s">
        <v>201</v>
      </c>
      <c r="K370" s="272">
        <f>D360/1000</f>
        <v>0.3</v>
      </c>
      <c r="L370" s="273" t="s">
        <v>53</v>
      </c>
      <c r="M370" s="343">
        <f>D375/1000</f>
        <v>0.3</v>
      </c>
      <c r="N370" s="275" t="s">
        <v>122</v>
      </c>
      <c r="O370" s="276" t="s">
        <v>202</v>
      </c>
      <c r="P370" s="277">
        <f>I367/1000</f>
        <v>0.3</v>
      </c>
      <c r="Q370" s="278" t="s">
        <v>203</v>
      </c>
      <c r="R370" s="279">
        <v>4</v>
      </c>
      <c r="S370" s="280">
        <f>((K370+M370)/2)*P370*R370</f>
        <v>0.36</v>
      </c>
      <c r="T370" s="217" t="s">
        <v>204</v>
      </c>
    </row>
    <row r="371" spans="2:20" ht="15" hidden="1" customHeight="1" thickBot="1">
      <c r="B371" s="181"/>
      <c r="C371" s="281"/>
      <c r="D371" s="282"/>
      <c r="E371" s="283"/>
      <c r="F371" s="284"/>
      <c r="G371" s="285"/>
      <c r="H371" s="612"/>
      <c r="I371" s="614"/>
      <c r="J371" s="286"/>
      <c r="K371" s="287"/>
      <c r="L371" s="287"/>
      <c r="M371" s="287"/>
      <c r="N371" s="287"/>
      <c r="O371" s="288"/>
      <c r="P371" s="258"/>
      <c r="Q371" s="258"/>
      <c r="R371" s="258"/>
      <c r="S371" s="289"/>
      <c r="T371" s="290"/>
    </row>
    <row r="372" spans="2:20" ht="15" hidden="1" customHeight="1">
      <c r="B372" s="181"/>
      <c r="C372" s="291"/>
      <c r="D372" s="292"/>
      <c r="E372" s="293"/>
      <c r="F372" s="294"/>
      <c r="G372" s="183"/>
      <c r="H372" s="197"/>
      <c r="I372" s="210"/>
      <c r="J372" s="295"/>
      <c r="K372" s="296"/>
      <c r="L372" s="248"/>
      <c r="M372" s="297"/>
      <c r="N372" s="298"/>
      <c r="O372" s="192"/>
      <c r="P372" s="299"/>
      <c r="Q372" s="300"/>
      <c r="R372" s="300"/>
      <c r="S372" s="251"/>
      <c r="T372" s="226"/>
    </row>
    <row r="373" spans="2:20" ht="15" hidden="1" customHeight="1">
      <c r="B373" s="181"/>
      <c r="C373" s="301">
        <v>100</v>
      </c>
      <c r="D373" s="602">
        <v>300</v>
      </c>
      <c r="E373" s="604"/>
      <c r="F373" s="302">
        <v>100</v>
      </c>
      <c r="G373" s="196"/>
      <c r="H373" s="303"/>
      <c r="I373" s="210"/>
      <c r="J373" s="286"/>
      <c r="K373" s="287"/>
      <c r="L373" s="287"/>
      <c r="M373" s="287"/>
      <c r="N373" s="287"/>
      <c r="O373" s="304"/>
      <c r="P373" s="305"/>
      <c r="Q373" s="304"/>
      <c r="R373" s="193"/>
      <c r="S373" s="194"/>
      <c r="T373" s="222"/>
    </row>
    <row r="374" spans="2:20" ht="15" hidden="1" customHeight="1">
      <c r="B374" s="306"/>
      <c r="C374" s="307"/>
      <c r="D374" s="231"/>
      <c r="E374" s="230"/>
      <c r="F374" s="308"/>
      <c r="G374" s="309"/>
      <c r="H374" s="303"/>
      <c r="I374" s="210"/>
      <c r="J374" s="310"/>
      <c r="K374" s="234"/>
      <c r="L374" s="234"/>
      <c r="M374" s="234"/>
      <c r="N374" s="234"/>
      <c r="O374" s="311"/>
      <c r="P374" s="311"/>
      <c r="Q374" s="311"/>
      <c r="R374" s="311"/>
      <c r="S374" s="312"/>
      <c r="T374" s="313"/>
    </row>
    <row r="375" spans="2:20" ht="15" hidden="1" customHeight="1">
      <c r="B375" s="181"/>
      <c r="C375" s="301">
        <v>100</v>
      </c>
      <c r="D375" s="602">
        <v>300</v>
      </c>
      <c r="E375" s="604"/>
      <c r="F375" s="302">
        <v>100</v>
      </c>
      <c r="G375" s="196"/>
      <c r="H375" s="303"/>
      <c r="I375" s="210"/>
      <c r="J375" s="286" t="s">
        <v>205</v>
      </c>
      <c r="K375" s="314"/>
      <c r="L375" s="314" t="s">
        <v>236</v>
      </c>
      <c r="M375" s="314"/>
      <c r="N375" s="314"/>
      <c r="O375" s="211"/>
      <c r="P375" s="315"/>
      <c r="Q375" s="315"/>
      <c r="R375" s="315"/>
      <c r="S375" s="316"/>
      <c r="T375" s="317"/>
    </row>
    <row r="376" spans="2:20" ht="15" hidden="1" customHeight="1">
      <c r="B376" s="181"/>
      <c r="C376" s="218"/>
      <c r="D376" s="318"/>
      <c r="E376" s="318"/>
      <c r="F376" s="319"/>
      <c r="G376" s="309"/>
      <c r="H376" s="303"/>
      <c r="I376" s="210"/>
      <c r="J376" s="320"/>
      <c r="K376" s="321"/>
      <c r="L376" s="321"/>
      <c r="M376" s="321"/>
      <c r="N376" s="321"/>
      <c r="O376" s="322"/>
      <c r="P376" s="323"/>
      <c r="Q376" s="311"/>
      <c r="R376" s="186"/>
      <c r="S376" s="324">
        <v>2</v>
      </c>
      <c r="T376" s="313" t="s">
        <v>31</v>
      </c>
    </row>
    <row r="377" spans="2:20" ht="15" hidden="1" customHeight="1">
      <c r="B377" s="181"/>
      <c r="C377" s="615"/>
      <c r="D377" s="616"/>
      <c r="E377" s="616"/>
      <c r="F377" s="617"/>
      <c r="G377" s="196"/>
      <c r="H377" s="197"/>
      <c r="I377" s="210"/>
      <c r="J377" s="189" t="s">
        <v>207</v>
      </c>
      <c r="K377" s="314"/>
      <c r="L377" s="314" t="s">
        <v>209</v>
      </c>
      <c r="M377" s="191"/>
      <c r="N377" s="191"/>
      <c r="O377" s="193"/>
      <c r="P377" s="193"/>
      <c r="Q377" s="258"/>
      <c r="R377" s="258"/>
      <c r="S377" s="194"/>
      <c r="T377" s="195"/>
    </row>
    <row r="378" spans="2:20" ht="15" hidden="1" customHeight="1">
      <c r="B378" s="181"/>
      <c r="C378" s="602">
        <f>C373+D373+F373</f>
        <v>500</v>
      </c>
      <c r="D378" s="603"/>
      <c r="E378" s="603"/>
      <c r="F378" s="604"/>
      <c r="G378" s="196"/>
      <c r="H378" s="183"/>
      <c r="I378" s="184"/>
      <c r="J378" s="263"/>
      <c r="K378" s="185"/>
      <c r="L378" s="185"/>
      <c r="M378" s="185"/>
      <c r="N378" s="185"/>
      <c r="O378" s="186">
        <v>3</v>
      </c>
      <c r="P378" s="311"/>
      <c r="Q378" s="186"/>
      <c r="R378" s="186"/>
      <c r="S378" s="325">
        <f>O378</f>
        <v>3</v>
      </c>
      <c r="T378" s="188" t="s">
        <v>30</v>
      </c>
    </row>
    <row r="379" spans="2:20" ht="15" hidden="1" customHeight="1">
      <c r="B379" s="181"/>
      <c r="C379" s="326"/>
      <c r="D379" s="318"/>
      <c r="E379" s="318"/>
      <c r="F379" s="327"/>
      <c r="G379" s="196"/>
      <c r="H379" s="197"/>
      <c r="I379" s="184"/>
      <c r="J379" s="189"/>
      <c r="K379" s="328"/>
      <c r="L379" s="328"/>
      <c r="M379" s="328"/>
      <c r="N379" s="328"/>
      <c r="O379" s="329"/>
      <c r="P379" s="330"/>
      <c r="Q379" s="329"/>
      <c r="R379" s="329"/>
      <c r="S379" s="331"/>
      <c r="T379" s="332"/>
    </row>
    <row r="380" spans="2:20" ht="15" hidden="1" customHeight="1">
      <c r="B380" s="181"/>
      <c r="C380" s="602">
        <f>C375+D375+F375</f>
        <v>500</v>
      </c>
      <c r="D380" s="603"/>
      <c r="E380" s="603"/>
      <c r="F380" s="604"/>
      <c r="G380" s="196"/>
      <c r="H380" s="183"/>
      <c r="I380" s="184"/>
      <c r="J380" s="333"/>
      <c r="K380" s="334"/>
      <c r="L380" s="334"/>
      <c r="M380" s="334"/>
      <c r="N380" s="334"/>
      <c r="O380" s="186"/>
      <c r="P380" s="335"/>
      <c r="Q380" s="335"/>
      <c r="R380" s="335"/>
      <c r="S380" s="325"/>
      <c r="T380" s="188"/>
    </row>
    <row r="381" spans="2:20" ht="15" hidden="1" customHeight="1">
      <c r="B381" s="181"/>
      <c r="C381" s="182"/>
      <c r="D381" s="183"/>
      <c r="E381" s="183"/>
      <c r="F381" s="183"/>
      <c r="G381" s="183"/>
      <c r="H381" s="183"/>
      <c r="I381" s="184"/>
      <c r="J381" s="336"/>
      <c r="K381" s="191"/>
      <c r="L381" s="191"/>
      <c r="M381" s="191"/>
      <c r="N381" s="191"/>
      <c r="O381" s="193"/>
      <c r="P381" s="193"/>
      <c r="Q381" s="258"/>
      <c r="R381" s="258"/>
      <c r="S381" s="194"/>
      <c r="T381" s="195"/>
    </row>
    <row r="382" spans="2:20" ht="15" hidden="1" customHeight="1">
      <c r="B382" s="181"/>
      <c r="C382" s="182"/>
      <c r="D382" s="183"/>
      <c r="E382" s="183"/>
      <c r="F382" s="183"/>
      <c r="G382" s="183"/>
      <c r="H382" s="183"/>
      <c r="I382" s="197"/>
      <c r="J382" s="263"/>
      <c r="K382" s="185"/>
      <c r="L382" s="185"/>
      <c r="M382" s="185"/>
      <c r="N382" s="185"/>
      <c r="O382" s="186"/>
      <c r="P382" s="311"/>
      <c r="Q382" s="186"/>
      <c r="R382" s="186"/>
      <c r="S382" s="325"/>
      <c r="T382" s="188"/>
    </row>
    <row r="383" spans="2:20" ht="15" hidden="1" customHeight="1">
      <c r="B383" s="181"/>
      <c r="C383" s="182"/>
      <c r="D383" s="183"/>
      <c r="E383" s="183"/>
      <c r="F383" s="183"/>
      <c r="G383" s="183"/>
      <c r="H383" s="183"/>
      <c r="I383" s="184"/>
      <c r="J383" s="189"/>
      <c r="K383" s="337"/>
      <c r="L383" s="337"/>
      <c r="M383" s="337"/>
      <c r="N383" s="337"/>
      <c r="O383" s="193"/>
      <c r="P383" s="193"/>
      <c r="Q383" s="193"/>
      <c r="R383" s="193"/>
      <c r="S383" s="194"/>
      <c r="T383" s="195"/>
    </row>
    <row r="384" spans="2:20" ht="15" hidden="1" customHeight="1">
      <c r="B384" s="338"/>
      <c r="C384" s="339"/>
      <c r="D384" s="279"/>
      <c r="E384" s="279"/>
      <c r="F384" s="279"/>
      <c r="G384" s="279"/>
      <c r="H384" s="279"/>
      <c r="I384" s="340"/>
      <c r="J384" s="263"/>
      <c r="K384" s="185"/>
      <c r="L384" s="185"/>
      <c r="M384" s="185"/>
      <c r="N384" s="185"/>
      <c r="O384" s="186"/>
      <c r="P384" s="186"/>
      <c r="Q384" s="186"/>
      <c r="R384" s="341"/>
      <c r="S384" s="342"/>
      <c r="T384" s="188"/>
    </row>
    <row r="385" spans="2:20" ht="24.95" hidden="1" customHeight="1">
      <c r="B385" s="179" t="s">
        <v>349</v>
      </c>
      <c r="C385" s="618" t="s">
        <v>216</v>
      </c>
      <c r="D385" s="618"/>
      <c r="E385" s="618"/>
      <c r="F385" s="618"/>
      <c r="G385" s="618"/>
      <c r="H385" s="619"/>
      <c r="I385" s="618"/>
      <c r="J385" s="618"/>
      <c r="K385" s="637"/>
      <c r="L385" s="638"/>
      <c r="M385" s="619"/>
      <c r="N385" s="619"/>
      <c r="O385" s="619"/>
      <c r="P385" s="619"/>
      <c r="Q385" s="619"/>
      <c r="R385" s="619"/>
      <c r="S385" s="619"/>
      <c r="T385" s="639"/>
    </row>
    <row r="386" spans="2:20" ht="15" hidden="1" customHeight="1">
      <c r="B386" s="181"/>
      <c r="C386" s="182"/>
      <c r="D386" s="183"/>
      <c r="E386" s="183"/>
      <c r="F386" s="183"/>
      <c r="G386" s="183"/>
      <c r="H386" s="183"/>
      <c r="I386" s="184"/>
      <c r="J386" s="185"/>
      <c r="K386" s="185"/>
      <c r="L386" s="185" t="s">
        <v>33</v>
      </c>
      <c r="M386" s="185" t="s">
        <v>34</v>
      </c>
      <c r="N386" s="185" t="s">
        <v>35</v>
      </c>
      <c r="O386" s="186" t="s">
        <v>36</v>
      </c>
      <c r="P386" s="186" t="s">
        <v>37</v>
      </c>
      <c r="Q386" s="186"/>
      <c r="R386" s="186"/>
      <c r="S386" s="187" t="s">
        <v>38</v>
      </c>
      <c r="T386" s="188"/>
    </row>
    <row r="387" spans="2:20" ht="15" hidden="1" customHeight="1">
      <c r="B387" s="181"/>
      <c r="C387" s="182"/>
      <c r="D387" s="183"/>
      <c r="E387" s="183"/>
      <c r="F387" s="183"/>
      <c r="G387" s="183"/>
      <c r="H387" s="183"/>
      <c r="I387" s="184"/>
      <c r="J387" s="189"/>
      <c r="K387" s="190"/>
      <c r="L387" s="190"/>
      <c r="M387" s="191"/>
      <c r="N387" s="191"/>
      <c r="O387" s="192"/>
      <c r="P387" s="193"/>
      <c r="Q387" s="193"/>
      <c r="R387" s="193"/>
      <c r="S387" s="194"/>
      <c r="T387" s="195"/>
    </row>
    <row r="388" spans="2:20" ht="15" hidden="1" customHeight="1">
      <c r="B388" s="181"/>
      <c r="C388" s="616"/>
      <c r="D388" s="616"/>
      <c r="E388" s="616"/>
      <c r="F388" s="616"/>
      <c r="G388" s="196"/>
      <c r="H388" s="197"/>
      <c r="I388" s="184"/>
      <c r="J388" s="198"/>
      <c r="K388" s="199"/>
      <c r="L388" s="199"/>
      <c r="M388" s="199"/>
      <c r="N388" s="200"/>
      <c r="O388" s="201"/>
      <c r="P388" s="202"/>
      <c r="Q388" s="203"/>
      <c r="R388" s="204"/>
      <c r="S388" s="205"/>
      <c r="T388" s="206"/>
    </row>
    <row r="389" spans="2:20" ht="15" hidden="1" customHeight="1">
      <c r="B389" s="181"/>
      <c r="C389" s="182"/>
      <c r="D389" s="196"/>
      <c r="E389" s="196"/>
      <c r="F389" s="196"/>
      <c r="G389" s="196"/>
      <c r="H389" s="197"/>
      <c r="I389" s="210"/>
      <c r="J389" s="198"/>
      <c r="K389" s="199"/>
      <c r="L389" s="199"/>
      <c r="M389" s="199"/>
      <c r="N389" s="200"/>
      <c r="O389" s="201"/>
      <c r="P389" s="202"/>
      <c r="Q389" s="192"/>
      <c r="R389" s="211"/>
      <c r="S389" s="212"/>
      <c r="T389" s="206"/>
    </row>
    <row r="390" spans="2:20" ht="15" hidden="1" customHeight="1">
      <c r="B390" s="181"/>
      <c r="C390" s="603">
        <v>400</v>
      </c>
      <c r="D390" s="603"/>
      <c r="E390" s="603"/>
      <c r="F390" s="603"/>
      <c r="G390" s="196"/>
      <c r="H390" s="197"/>
      <c r="I390" s="210"/>
      <c r="J390" s="213"/>
      <c r="K390" s="214"/>
      <c r="L390" s="214"/>
      <c r="M390" s="214"/>
      <c r="N390" s="214"/>
      <c r="O390" s="215"/>
      <c r="P390" s="214"/>
      <c r="Q390" s="186"/>
      <c r="R390" s="186"/>
      <c r="S390" s="216"/>
      <c r="T390" s="217"/>
    </row>
    <row r="391" spans="2:20" ht="15" hidden="1" customHeight="1">
      <c r="B391" s="181"/>
      <c r="C391" s="218"/>
      <c r="D391" s="219"/>
      <c r="E391" s="219"/>
      <c r="F391" s="209"/>
      <c r="G391" s="196"/>
      <c r="H391" s="197"/>
      <c r="I391" s="210"/>
      <c r="J391" s="345"/>
      <c r="K391" s="346"/>
      <c r="L391" s="347"/>
      <c r="M391" s="347"/>
      <c r="N391" s="347"/>
      <c r="O391" s="348"/>
      <c r="P391" s="349"/>
      <c r="Q391" s="349"/>
      <c r="R391" s="349"/>
      <c r="S391" s="350"/>
      <c r="T391" s="351"/>
    </row>
    <row r="392" spans="2:20" ht="15" hidden="1" customHeight="1">
      <c r="B392" s="181"/>
      <c r="C392" s="223"/>
      <c r="D392" s="620"/>
      <c r="E392" s="621"/>
      <c r="F392" s="224"/>
      <c r="G392" s="196"/>
      <c r="H392" s="197"/>
      <c r="I392" s="210"/>
      <c r="J392" s="352"/>
      <c r="K392" s="353"/>
      <c r="L392" s="353"/>
      <c r="M392" s="353"/>
      <c r="N392" s="353"/>
      <c r="O392" s="354"/>
      <c r="P392" s="355"/>
      <c r="Q392" s="356"/>
      <c r="R392" s="357"/>
      <c r="S392" s="358"/>
      <c r="T392" s="359"/>
    </row>
    <row r="393" spans="2:20" ht="15" hidden="1" customHeight="1">
      <c r="B393" s="181"/>
      <c r="C393" s="227"/>
      <c r="D393" s="183"/>
      <c r="E393" s="183"/>
      <c r="F393" s="230"/>
      <c r="G393" s="183"/>
      <c r="H393" s="197"/>
      <c r="I393" s="210"/>
      <c r="J393" s="345"/>
      <c r="K393" s="346"/>
      <c r="L393" s="360"/>
      <c r="M393" s="360"/>
      <c r="N393" s="346"/>
      <c r="O393" s="346"/>
      <c r="P393" s="361"/>
      <c r="Q393" s="328"/>
      <c r="R393" s="329"/>
      <c r="S393" s="362"/>
      <c r="T393" s="363"/>
    </row>
    <row r="394" spans="2:20" ht="15" hidden="1" customHeight="1">
      <c r="B394" s="181"/>
      <c r="C394" s="227"/>
      <c r="D394" s="183"/>
      <c r="E394" s="183"/>
      <c r="F394" s="230"/>
      <c r="G394" s="183"/>
      <c r="H394" s="197"/>
      <c r="I394" s="210"/>
      <c r="J394" s="364"/>
      <c r="K394" s="365"/>
      <c r="L394" s="365"/>
      <c r="M394" s="365"/>
      <c r="N394" s="365"/>
      <c r="O394" s="366"/>
      <c r="P394" s="366"/>
      <c r="Q394" s="366"/>
      <c r="R394" s="366"/>
      <c r="S394" s="367"/>
      <c r="T394" s="368"/>
    </row>
    <row r="395" spans="2:20" ht="15" hidden="1" customHeight="1">
      <c r="B395" s="181"/>
      <c r="C395" s="227"/>
      <c r="D395" s="183"/>
      <c r="E395" s="183"/>
      <c r="F395" s="230"/>
      <c r="G395" s="183"/>
      <c r="H395" s="197"/>
      <c r="I395" s="210"/>
      <c r="J395" s="345"/>
      <c r="K395" s="346"/>
      <c r="L395" s="360"/>
      <c r="M395" s="360"/>
      <c r="N395" s="346"/>
      <c r="O395" s="346"/>
      <c r="P395" s="361"/>
      <c r="Q395" s="328"/>
      <c r="R395" s="329"/>
      <c r="S395" s="369"/>
      <c r="T395" s="363"/>
    </row>
    <row r="396" spans="2:20" ht="15" hidden="1" customHeight="1">
      <c r="B396" s="181"/>
      <c r="C396" s="227"/>
      <c r="D396" s="183"/>
      <c r="E396" s="183"/>
      <c r="F396" s="230"/>
      <c r="G396" s="183"/>
      <c r="H396" s="233"/>
      <c r="I396" s="210"/>
      <c r="J396" s="370"/>
      <c r="K396" s="371"/>
      <c r="L396" s="372"/>
      <c r="M396" s="372"/>
      <c r="N396" s="372"/>
      <c r="O396" s="373"/>
      <c r="P396" s="374"/>
      <c r="Q396" s="375"/>
      <c r="R396" s="376"/>
      <c r="S396" s="367"/>
      <c r="T396" s="368"/>
    </row>
    <row r="397" spans="2:20" ht="15" hidden="1" customHeight="1">
      <c r="B397" s="181"/>
      <c r="C397" s="227"/>
      <c r="D397" s="183"/>
      <c r="E397" s="183"/>
      <c r="F397" s="230"/>
      <c r="G397" s="183"/>
      <c r="H397" s="197"/>
      <c r="I397" s="236"/>
      <c r="J397" s="345" t="s">
        <v>350</v>
      </c>
      <c r="K397" s="346"/>
      <c r="L397" s="360" t="s">
        <v>223</v>
      </c>
      <c r="M397" s="360" t="s">
        <v>224</v>
      </c>
      <c r="N397" s="346"/>
      <c r="O397" s="346"/>
      <c r="P397" s="361"/>
      <c r="Q397" s="328"/>
      <c r="R397" s="329"/>
      <c r="S397" s="369"/>
      <c r="T397" s="363"/>
    </row>
    <row r="398" spans="2:20" ht="15" hidden="1" customHeight="1" thickBot="1">
      <c r="B398" s="242"/>
      <c r="C398" s="609"/>
      <c r="D398" s="609"/>
      <c r="E398" s="609"/>
      <c r="F398" s="609"/>
      <c r="G398" s="243"/>
      <c r="H398" s="243"/>
      <c r="I398" s="244"/>
      <c r="J398" s="370" t="s">
        <v>225</v>
      </c>
      <c r="K398" s="371">
        <f>C390/1000</f>
        <v>0.4</v>
      </c>
      <c r="L398" s="372"/>
      <c r="M398" s="372"/>
      <c r="N398" s="372" t="s">
        <v>226</v>
      </c>
      <c r="O398" s="373">
        <f>C412/1000</f>
        <v>0.4</v>
      </c>
      <c r="P398" s="374"/>
      <c r="Q398" s="375" t="s">
        <v>227</v>
      </c>
      <c r="R398" s="376">
        <f>(H401+H403)/1000</f>
        <v>0.1</v>
      </c>
      <c r="S398" s="367">
        <f>K398*O398*R398</f>
        <v>1.6000000000000004E-2</v>
      </c>
      <c r="T398" s="368" t="s">
        <v>164</v>
      </c>
    </row>
    <row r="399" spans="2:20" ht="15" hidden="1" customHeight="1">
      <c r="B399" s="181"/>
      <c r="C399" s="252"/>
      <c r="D399" s="622" t="s">
        <v>229</v>
      </c>
      <c r="E399" s="623"/>
      <c r="F399" s="255"/>
      <c r="G399" s="256"/>
      <c r="H399" s="626">
        <v>350</v>
      </c>
      <c r="I399" s="626"/>
      <c r="J399" s="377"/>
      <c r="K399" s="378"/>
      <c r="L399" s="378"/>
      <c r="M399" s="378"/>
      <c r="N399" s="378"/>
      <c r="O399" s="379"/>
      <c r="P399" s="380"/>
      <c r="Q399" s="379"/>
      <c r="R399" s="381"/>
      <c r="S399" s="369"/>
      <c r="T399" s="382"/>
    </row>
    <row r="400" spans="2:20" ht="15" hidden="1" customHeight="1" thickBot="1">
      <c r="B400" s="259"/>
      <c r="C400" s="252"/>
      <c r="D400" s="624"/>
      <c r="E400" s="625"/>
      <c r="F400" s="255"/>
      <c r="G400" s="383"/>
      <c r="H400" s="611"/>
      <c r="I400" s="611"/>
      <c r="J400" s="384"/>
      <c r="K400" s="371"/>
      <c r="L400" s="366"/>
      <c r="M400" s="366"/>
      <c r="N400" s="385"/>
      <c r="O400" s="386"/>
      <c r="P400" s="387"/>
      <c r="Q400" s="388"/>
      <c r="R400" s="376"/>
      <c r="S400" s="389"/>
      <c r="T400" s="390"/>
    </row>
    <row r="401" spans="2:20" ht="15" hidden="1" customHeight="1">
      <c r="B401" s="181"/>
      <c r="C401" s="252"/>
      <c r="D401" s="622" t="s">
        <v>348</v>
      </c>
      <c r="E401" s="623"/>
      <c r="F401" s="255"/>
      <c r="G401" s="391"/>
      <c r="H401" s="627">
        <v>50</v>
      </c>
      <c r="I401" s="627">
        <f>H399+H401+H403</f>
        <v>450</v>
      </c>
      <c r="J401" s="267"/>
      <c r="K401" s="221"/>
      <c r="L401" s="221"/>
      <c r="M401" s="221"/>
      <c r="N401" s="221"/>
      <c r="O401" s="268"/>
      <c r="P401" s="269"/>
      <c r="Q401" s="258"/>
      <c r="R401" s="270"/>
      <c r="S401" s="194"/>
      <c r="T401" s="222"/>
    </row>
    <row r="402" spans="2:20" ht="15" hidden="1" customHeight="1">
      <c r="B402" s="181"/>
      <c r="C402" s="252"/>
      <c r="D402" s="628"/>
      <c r="E402" s="629"/>
      <c r="F402" s="255"/>
      <c r="G402" s="392"/>
      <c r="H402" s="611"/>
      <c r="I402" s="611"/>
      <c r="J402" s="634"/>
      <c r="K402" s="635"/>
      <c r="L402" s="635"/>
      <c r="M402" s="635"/>
      <c r="N402" s="635"/>
      <c r="O402" s="635"/>
      <c r="P402" s="635"/>
      <c r="Q402" s="635"/>
      <c r="R402" s="636"/>
      <c r="S402" s="280"/>
      <c r="T402" s="217"/>
    </row>
    <row r="403" spans="2:20" ht="15" hidden="1" customHeight="1">
      <c r="B403" s="181"/>
      <c r="C403" s="252"/>
      <c r="D403" s="630"/>
      <c r="E403" s="631"/>
      <c r="F403" s="255"/>
      <c r="G403" s="391"/>
      <c r="H403" s="627">
        <v>50</v>
      </c>
      <c r="I403" s="627"/>
      <c r="J403" s="286"/>
      <c r="K403" s="287"/>
      <c r="L403" s="287"/>
      <c r="M403" s="287"/>
      <c r="N403" s="287"/>
      <c r="O403" s="288"/>
      <c r="P403" s="258"/>
      <c r="Q403" s="258"/>
      <c r="R403" s="258"/>
      <c r="S403" s="289"/>
      <c r="T403" s="290"/>
    </row>
    <row r="404" spans="2:20" ht="15" hidden="1" customHeight="1" thickBot="1">
      <c r="B404" s="181"/>
      <c r="C404" s="281"/>
      <c r="D404" s="632"/>
      <c r="E404" s="633"/>
      <c r="F404" s="284"/>
      <c r="G404" s="392"/>
      <c r="H404" s="612"/>
      <c r="I404" s="611"/>
      <c r="J404" s="295"/>
      <c r="K404" s="296"/>
      <c r="L404" s="248"/>
      <c r="M404" s="297"/>
      <c r="N404" s="298"/>
      <c r="O404" s="192"/>
      <c r="P404" s="299"/>
      <c r="Q404" s="300"/>
      <c r="R404" s="300"/>
      <c r="S404" s="251"/>
      <c r="T404" s="226"/>
    </row>
    <row r="405" spans="2:20" ht="15" hidden="1" customHeight="1">
      <c r="B405" s="181"/>
      <c r="C405" s="393"/>
      <c r="D405" s="616"/>
      <c r="E405" s="616"/>
      <c r="F405" s="394"/>
      <c r="G405" s="196"/>
      <c r="H405" s="303"/>
      <c r="I405" s="210"/>
      <c r="J405" s="286"/>
      <c r="K405" s="287"/>
      <c r="L405" s="287"/>
      <c r="M405" s="287"/>
      <c r="N405" s="287"/>
      <c r="O405" s="304"/>
      <c r="P405" s="305"/>
      <c r="Q405" s="304"/>
      <c r="R405" s="193"/>
      <c r="S405" s="194"/>
      <c r="T405" s="222"/>
    </row>
    <row r="406" spans="2:20" ht="15" hidden="1" customHeight="1">
      <c r="B406" s="306"/>
      <c r="C406" s="227"/>
      <c r="D406" s="183"/>
      <c r="E406" s="183"/>
      <c r="F406" s="230"/>
      <c r="G406" s="309"/>
      <c r="H406" s="303"/>
      <c r="I406" s="210"/>
      <c r="J406" s="310"/>
      <c r="K406" s="234"/>
      <c r="L406" s="234"/>
      <c r="M406" s="234"/>
      <c r="N406" s="234"/>
      <c r="O406" s="311"/>
      <c r="P406" s="311"/>
      <c r="Q406" s="311"/>
      <c r="R406" s="311"/>
      <c r="S406" s="312"/>
      <c r="T406" s="313"/>
    </row>
    <row r="407" spans="2:20" ht="15" hidden="1" customHeight="1">
      <c r="B407" s="181"/>
      <c r="C407" s="393"/>
      <c r="D407" s="616"/>
      <c r="E407" s="616"/>
      <c r="F407" s="394"/>
      <c r="G407" s="196"/>
      <c r="H407" s="303"/>
      <c r="I407" s="210"/>
      <c r="J407" s="286"/>
      <c r="K407" s="314"/>
      <c r="L407" s="314"/>
      <c r="M407" s="314"/>
      <c r="N407" s="314"/>
      <c r="O407" s="211"/>
      <c r="P407" s="315"/>
      <c r="Q407" s="315"/>
      <c r="R407" s="315"/>
      <c r="S407" s="316"/>
      <c r="T407" s="317"/>
    </row>
    <row r="408" spans="2:20" ht="15" hidden="1" customHeight="1">
      <c r="B408" s="181"/>
      <c r="C408" s="223"/>
      <c r="D408" s="395"/>
      <c r="E408" s="395"/>
      <c r="F408" s="396"/>
      <c r="G408" s="309"/>
      <c r="H408" s="303"/>
      <c r="I408" s="210"/>
      <c r="J408" s="320"/>
      <c r="K408" s="321"/>
      <c r="L408" s="321"/>
      <c r="M408" s="321"/>
      <c r="N408" s="321"/>
      <c r="O408" s="322"/>
      <c r="P408" s="323"/>
      <c r="Q408" s="311"/>
      <c r="R408" s="186"/>
      <c r="S408" s="324"/>
      <c r="T408" s="313"/>
    </row>
    <row r="409" spans="2:20" ht="15" hidden="1" customHeight="1">
      <c r="B409" s="181"/>
      <c r="C409" s="615"/>
      <c r="D409" s="616"/>
      <c r="E409" s="616"/>
      <c r="F409" s="617"/>
      <c r="G409" s="196"/>
      <c r="H409" s="197"/>
      <c r="I409" s="210"/>
      <c r="J409" s="189"/>
      <c r="K409" s="314"/>
      <c r="L409" s="191"/>
      <c r="M409" s="191"/>
      <c r="N409" s="191"/>
      <c r="O409" s="193"/>
      <c r="P409" s="193"/>
      <c r="Q409" s="258"/>
      <c r="R409" s="258"/>
      <c r="S409" s="194"/>
      <c r="T409" s="195"/>
    </row>
    <row r="410" spans="2:20" ht="15" hidden="1" customHeight="1">
      <c r="B410" s="181"/>
      <c r="C410" s="602">
        <v>400</v>
      </c>
      <c r="D410" s="603"/>
      <c r="E410" s="603"/>
      <c r="F410" s="604"/>
      <c r="G410" s="196"/>
      <c r="H410" s="183"/>
      <c r="I410" s="184"/>
      <c r="J410" s="263"/>
      <c r="K410" s="185"/>
      <c r="L410" s="185"/>
      <c r="M410" s="185"/>
      <c r="N410" s="185"/>
      <c r="O410" s="186"/>
      <c r="P410" s="311"/>
      <c r="Q410" s="186"/>
      <c r="R410" s="186"/>
      <c r="S410" s="325"/>
      <c r="T410" s="188"/>
    </row>
    <row r="411" spans="2:20" ht="15" hidden="1" customHeight="1">
      <c r="B411" s="181"/>
      <c r="C411" s="326"/>
      <c r="D411" s="318"/>
      <c r="E411" s="318"/>
      <c r="F411" s="327"/>
      <c r="G411" s="196"/>
      <c r="H411" s="197"/>
      <c r="I411" s="184"/>
      <c r="J411" s="189"/>
      <c r="K411" s="328"/>
      <c r="L411" s="328"/>
      <c r="M411" s="328"/>
      <c r="N411" s="328"/>
      <c r="O411" s="329"/>
      <c r="P411" s="330"/>
      <c r="Q411" s="329"/>
      <c r="R411" s="329"/>
      <c r="S411" s="331"/>
      <c r="T411" s="332"/>
    </row>
    <row r="412" spans="2:20" ht="15" hidden="1" customHeight="1">
      <c r="B412" s="181"/>
      <c r="C412" s="602">
        <v>400</v>
      </c>
      <c r="D412" s="603"/>
      <c r="E412" s="603"/>
      <c r="F412" s="604"/>
      <c r="G412" s="196"/>
      <c r="H412" s="183"/>
      <c r="I412" s="184"/>
      <c r="J412" s="333"/>
      <c r="K412" s="334"/>
      <c r="L412" s="334"/>
      <c r="M412" s="334"/>
      <c r="N412" s="334"/>
      <c r="O412" s="186"/>
      <c r="P412" s="335"/>
      <c r="Q412" s="335"/>
      <c r="R412" s="335"/>
      <c r="S412" s="325"/>
      <c r="T412" s="188"/>
    </row>
    <row r="413" spans="2:20" ht="15" hidden="1" customHeight="1">
      <c r="B413" s="181"/>
      <c r="C413" s="182"/>
      <c r="D413" s="183"/>
      <c r="E413" s="183"/>
      <c r="F413" s="183"/>
      <c r="G413" s="183"/>
      <c r="H413" s="183"/>
      <c r="I413" s="184"/>
      <c r="J413" s="336"/>
      <c r="K413" s="191"/>
      <c r="L413" s="191"/>
      <c r="M413" s="191"/>
      <c r="N413" s="191"/>
      <c r="O413" s="193"/>
      <c r="P413" s="193"/>
      <c r="Q413" s="258"/>
      <c r="R413" s="258"/>
      <c r="S413" s="194"/>
      <c r="T413" s="195"/>
    </row>
    <row r="414" spans="2:20" ht="15" hidden="1" customHeight="1">
      <c r="B414" s="181"/>
      <c r="C414" s="182"/>
      <c r="D414" s="183"/>
      <c r="E414" s="183"/>
      <c r="F414" s="183"/>
      <c r="G414" s="183"/>
      <c r="H414" s="183"/>
      <c r="I414" s="197"/>
      <c r="J414" s="263"/>
      <c r="K414" s="185"/>
      <c r="L414" s="185"/>
      <c r="M414" s="185"/>
      <c r="N414" s="185"/>
      <c r="O414" s="186"/>
      <c r="P414" s="311"/>
      <c r="Q414" s="186"/>
      <c r="R414" s="186"/>
      <c r="S414" s="325"/>
      <c r="T414" s="188"/>
    </row>
    <row r="415" spans="2:20" ht="15" hidden="1" customHeight="1">
      <c r="B415" s="181"/>
      <c r="C415" s="182"/>
      <c r="D415" s="183"/>
      <c r="E415" s="183"/>
      <c r="F415" s="183"/>
      <c r="G415" s="183"/>
      <c r="H415" s="183"/>
      <c r="I415" s="184"/>
      <c r="J415" s="189"/>
      <c r="K415" s="337"/>
      <c r="L415" s="337"/>
      <c r="M415" s="337"/>
      <c r="N415" s="337"/>
      <c r="O415" s="193"/>
      <c r="P415" s="193"/>
      <c r="Q415" s="193"/>
      <c r="R415" s="193"/>
      <c r="S415" s="194"/>
      <c r="T415" s="195"/>
    </row>
    <row r="416" spans="2:20" ht="15" hidden="1" customHeight="1">
      <c r="B416" s="338"/>
      <c r="C416" s="339"/>
      <c r="D416" s="279"/>
      <c r="E416" s="279"/>
      <c r="F416" s="279"/>
      <c r="G416" s="279"/>
      <c r="H416" s="279"/>
      <c r="I416" s="340"/>
      <c r="J416" s="263"/>
      <c r="K416" s="185"/>
      <c r="L416" s="185"/>
      <c r="M416" s="185"/>
      <c r="N416" s="185"/>
      <c r="O416" s="186"/>
      <c r="P416" s="186"/>
      <c r="Q416" s="186"/>
      <c r="R416" s="341"/>
      <c r="S416" s="342"/>
      <c r="T416" s="188"/>
    </row>
    <row r="417" spans="2:20" ht="24.95" hidden="1" customHeight="1">
      <c r="B417" s="179" t="s">
        <v>238</v>
      </c>
      <c r="C417" s="618" t="s">
        <v>239</v>
      </c>
      <c r="D417" s="618"/>
      <c r="E417" s="618"/>
      <c r="F417" s="618"/>
      <c r="G417" s="618"/>
      <c r="H417" s="619"/>
      <c r="I417" s="618" t="s">
        <v>240</v>
      </c>
      <c r="J417" s="618"/>
      <c r="K417" s="637"/>
      <c r="L417" s="638"/>
      <c r="M417" s="619"/>
      <c r="N417" s="619"/>
      <c r="O417" s="619"/>
      <c r="P417" s="619"/>
      <c r="Q417" s="619"/>
      <c r="R417" s="619"/>
      <c r="S417" s="619"/>
      <c r="T417" s="639"/>
    </row>
    <row r="418" spans="2:20" ht="15" hidden="1" customHeight="1">
      <c r="B418" s="181"/>
      <c r="C418" s="182"/>
      <c r="D418" s="183"/>
      <c r="E418" s="183"/>
      <c r="F418" s="183"/>
      <c r="G418" s="183"/>
      <c r="H418" s="183"/>
      <c r="I418" s="184"/>
      <c r="J418" s="185"/>
      <c r="K418" s="185"/>
      <c r="L418" s="185" t="s">
        <v>33</v>
      </c>
      <c r="M418" s="185" t="s">
        <v>34</v>
      </c>
      <c r="N418" s="185" t="s">
        <v>35</v>
      </c>
      <c r="O418" s="186" t="s">
        <v>36</v>
      </c>
      <c r="P418" s="186" t="s">
        <v>37</v>
      </c>
      <c r="Q418" s="186"/>
      <c r="R418" s="186"/>
      <c r="S418" s="187" t="s">
        <v>38</v>
      </c>
      <c r="T418" s="188"/>
    </row>
    <row r="419" spans="2:20" ht="15" hidden="1" customHeight="1">
      <c r="B419" s="181"/>
      <c r="C419" s="182"/>
      <c r="D419" s="183"/>
      <c r="E419" s="183"/>
      <c r="F419" s="183"/>
      <c r="G419" s="183"/>
      <c r="H419" s="183"/>
      <c r="I419" s="184"/>
      <c r="J419" s="189"/>
      <c r="K419" s="190"/>
      <c r="L419" s="190"/>
      <c r="M419" s="191"/>
      <c r="N419" s="191"/>
      <c r="O419" s="192"/>
      <c r="P419" s="193"/>
      <c r="Q419" s="193"/>
      <c r="R419" s="193"/>
      <c r="S419" s="194"/>
      <c r="T419" s="195"/>
    </row>
    <row r="420" spans="2:20" ht="15" hidden="1" customHeight="1">
      <c r="B420" s="181"/>
      <c r="C420" s="616">
        <f>C442+(0.3*(H431)*2)</f>
        <v>860</v>
      </c>
      <c r="D420" s="616"/>
      <c r="E420" s="616"/>
      <c r="F420" s="616"/>
      <c r="G420" s="196"/>
      <c r="H420" s="197"/>
      <c r="I420" s="184"/>
      <c r="J420" s="198"/>
      <c r="K420" s="199"/>
      <c r="L420" s="199"/>
      <c r="M420" s="199"/>
      <c r="N420" s="200"/>
      <c r="O420" s="201"/>
      <c r="P420" s="202"/>
      <c r="Q420" s="203"/>
      <c r="R420" s="204"/>
      <c r="S420" s="205"/>
      <c r="T420" s="206"/>
    </row>
    <row r="421" spans="2:20" ht="15" hidden="1" customHeight="1">
      <c r="B421" s="181"/>
      <c r="C421" s="207"/>
      <c r="D421" s="208"/>
      <c r="E421" s="208"/>
      <c r="F421" s="209"/>
      <c r="G421" s="196"/>
      <c r="H421" s="197"/>
      <c r="I421" s="210"/>
      <c r="J421" s="198"/>
      <c r="K421" s="199"/>
      <c r="L421" s="199"/>
      <c r="M421" s="199"/>
      <c r="N421" s="200"/>
      <c r="O421" s="201"/>
      <c r="P421" s="202"/>
      <c r="Q421" s="192"/>
      <c r="R421" s="211"/>
      <c r="S421" s="212"/>
      <c r="T421" s="206"/>
    </row>
    <row r="422" spans="2:20" ht="15" hidden="1" customHeight="1">
      <c r="B422" s="181"/>
      <c r="C422" s="602">
        <f>C444+(0.3*(H431)*2)</f>
        <v>860</v>
      </c>
      <c r="D422" s="603"/>
      <c r="E422" s="603"/>
      <c r="F422" s="604"/>
      <c r="G422" s="196"/>
      <c r="H422" s="197"/>
      <c r="I422" s="210"/>
      <c r="J422" s="213"/>
      <c r="K422" s="214"/>
      <c r="L422" s="214"/>
      <c r="M422" s="214"/>
      <c r="N422" s="214"/>
      <c r="O422" s="215"/>
      <c r="P422" s="214"/>
      <c r="Q422" s="186"/>
      <c r="R422" s="186"/>
      <c r="S422" s="216"/>
      <c r="T422" s="217"/>
    </row>
    <row r="423" spans="2:20" ht="15" hidden="1" customHeight="1">
      <c r="B423" s="181"/>
      <c r="C423" s="218"/>
      <c r="D423" s="219"/>
      <c r="E423" s="219"/>
      <c r="F423" s="209"/>
      <c r="G423" s="196"/>
      <c r="H423" s="197"/>
      <c r="I423" s="210"/>
      <c r="J423" s="189" t="s">
        <v>47</v>
      </c>
      <c r="K423" s="220"/>
      <c r="L423" s="220" t="s">
        <v>48</v>
      </c>
      <c r="M423" s="221"/>
      <c r="N423" s="221"/>
      <c r="O423" s="221"/>
      <c r="P423" s="220"/>
      <c r="Q423" s="190"/>
      <c r="R423" s="190"/>
      <c r="S423" s="194"/>
      <c r="T423" s="222"/>
    </row>
    <row r="424" spans="2:20" ht="15" hidden="1" customHeight="1">
      <c r="B424" s="181"/>
      <c r="C424" s="223"/>
      <c r="D424" s="620">
        <v>300</v>
      </c>
      <c r="E424" s="621"/>
      <c r="F424" s="224"/>
      <c r="G424" s="196"/>
      <c r="H424" s="197"/>
      <c r="I424" s="210"/>
      <c r="J424" s="198" t="s">
        <v>41</v>
      </c>
      <c r="K424" s="199">
        <f>D424/1000</f>
        <v>0.3</v>
      </c>
      <c r="L424" s="199"/>
      <c r="M424" s="199"/>
      <c r="N424" s="200" t="s">
        <v>42</v>
      </c>
      <c r="O424" s="199">
        <f>D439/1000</f>
        <v>0.3</v>
      </c>
      <c r="P424" s="202"/>
      <c r="Q424" s="203" t="s">
        <v>43</v>
      </c>
      <c r="R424" s="204">
        <f>H431/1000</f>
        <v>0.6</v>
      </c>
      <c r="S424" s="225">
        <f>ROUNDDOWN(K424*O424*R424,2)</f>
        <v>0.05</v>
      </c>
      <c r="T424" s="226" t="s">
        <v>49</v>
      </c>
    </row>
    <row r="425" spans="2:20" ht="15" hidden="1" customHeight="1">
      <c r="B425" s="181"/>
      <c r="C425" s="227"/>
      <c r="D425" s="228"/>
      <c r="E425" s="229"/>
      <c r="F425" s="230"/>
      <c r="G425" s="183"/>
      <c r="H425" s="197"/>
      <c r="I425" s="210"/>
      <c r="J425" s="198"/>
      <c r="K425" s="199"/>
      <c r="L425" s="199"/>
      <c r="M425" s="199"/>
      <c r="N425" s="200"/>
      <c r="O425" s="199"/>
      <c r="P425" s="202"/>
      <c r="Q425" s="203"/>
      <c r="R425" s="204"/>
      <c r="S425" s="225">
        <f>ROUNDDOWN(K425*O425*R425,2)</f>
        <v>0</v>
      </c>
      <c r="T425" s="226" t="s">
        <v>50</v>
      </c>
    </row>
    <row r="426" spans="2:20" ht="15" hidden="1" customHeight="1">
      <c r="B426" s="181"/>
      <c r="C426" s="227"/>
      <c r="D426" s="231"/>
      <c r="E426" s="230"/>
      <c r="F426" s="230"/>
      <c r="G426" s="183"/>
      <c r="H426" s="197"/>
      <c r="I426" s="210"/>
      <c r="J426" s="198"/>
      <c r="K426" s="199"/>
      <c r="L426" s="199"/>
      <c r="M426" s="199"/>
      <c r="N426" s="232"/>
      <c r="O426" s="199"/>
      <c r="P426" s="202"/>
      <c r="Q426" s="203"/>
      <c r="R426" s="204"/>
      <c r="S426" s="225"/>
      <c r="T426" s="226"/>
    </row>
    <row r="427" spans="2:20" ht="15" hidden="1" customHeight="1">
      <c r="B427" s="181"/>
      <c r="C427" s="227"/>
      <c r="D427" s="231"/>
      <c r="E427" s="230"/>
      <c r="F427" s="230"/>
      <c r="G427" s="183"/>
      <c r="H427" s="197"/>
      <c r="I427" s="210"/>
      <c r="J427" s="198"/>
      <c r="K427" s="199"/>
      <c r="L427" s="199"/>
      <c r="M427" s="199"/>
      <c r="N427" s="232"/>
      <c r="O427" s="199"/>
      <c r="P427" s="202"/>
      <c r="Q427" s="203"/>
      <c r="R427" s="204"/>
      <c r="S427" s="225"/>
      <c r="T427" s="226"/>
    </row>
    <row r="428" spans="2:20" ht="15" hidden="1" customHeight="1">
      <c r="B428" s="181"/>
      <c r="C428" s="227"/>
      <c r="D428" s="231"/>
      <c r="E428" s="230"/>
      <c r="F428" s="230"/>
      <c r="G428" s="183"/>
      <c r="H428" s="233"/>
      <c r="I428" s="210"/>
      <c r="J428" s="213" t="s">
        <v>51</v>
      </c>
      <c r="K428" s="214"/>
      <c r="L428" s="214"/>
      <c r="M428" s="214"/>
      <c r="N428" s="214"/>
      <c r="O428" s="215"/>
      <c r="P428" s="214"/>
      <c r="Q428" s="234"/>
      <c r="R428" s="235"/>
      <c r="S428" s="216">
        <f>SUM(S424:S427)</f>
        <v>0.05</v>
      </c>
      <c r="T428" s="217" t="s">
        <v>164</v>
      </c>
    </row>
    <row r="429" spans="2:20" ht="15" hidden="1" customHeight="1">
      <c r="B429" s="181"/>
      <c r="C429" s="227"/>
      <c r="D429" s="231"/>
      <c r="E429" s="230"/>
      <c r="F429" s="230"/>
      <c r="G429" s="183"/>
      <c r="H429" s="197"/>
      <c r="I429" s="236"/>
      <c r="J429" s="189"/>
      <c r="K429" s="221"/>
      <c r="L429" s="237"/>
      <c r="M429" s="237"/>
      <c r="N429" s="238"/>
      <c r="O429" s="239"/>
      <c r="P429" s="237"/>
      <c r="Q429" s="240"/>
      <c r="R429" s="240"/>
      <c r="S429" s="241"/>
      <c r="T429" s="222"/>
    </row>
    <row r="430" spans="2:20" ht="15" hidden="1" customHeight="1" thickBot="1">
      <c r="B430" s="242"/>
      <c r="C430" s="609"/>
      <c r="D430" s="609"/>
      <c r="E430" s="609"/>
      <c r="F430" s="609"/>
      <c r="G430" s="243"/>
      <c r="H430" s="243"/>
      <c r="I430" s="244"/>
      <c r="J430" s="245"/>
      <c r="K430" s="246"/>
      <c r="L430" s="246"/>
      <c r="M430" s="246"/>
      <c r="N430" s="246"/>
      <c r="O430" s="247"/>
      <c r="P430" s="248"/>
      <c r="Q430" s="249"/>
      <c r="R430" s="250"/>
      <c r="S430" s="251"/>
      <c r="T430" s="217"/>
    </row>
    <row r="431" spans="2:20" ht="15" hidden="1" customHeight="1">
      <c r="B431" s="181"/>
      <c r="C431" s="252"/>
      <c r="D431" s="253"/>
      <c r="E431" s="254"/>
      <c r="F431" s="255"/>
      <c r="G431" s="256"/>
      <c r="H431" s="610">
        <v>600</v>
      </c>
      <c r="I431" s="613">
        <f>H428+H430+H431</f>
        <v>600</v>
      </c>
      <c r="J431" s="189"/>
      <c r="K431" s="221"/>
      <c r="L431" s="221"/>
      <c r="M431" s="237"/>
      <c r="N431" s="238"/>
      <c r="O431" s="221"/>
      <c r="P431" s="221"/>
      <c r="Q431" s="257"/>
      <c r="R431" s="258"/>
      <c r="S431" s="194"/>
      <c r="T431" s="222"/>
    </row>
    <row r="432" spans="2:20" ht="15" hidden="1" customHeight="1">
      <c r="B432" s="259"/>
      <c r="C432" s="252"/>
      <c r="D432" s="260"/>
      <c r="E432" s="261"/>
      <c r="F432" s="255"/>
      <c r="G432" s="262"/>
      <c r="H432" s="611"/>
      <c r="I432" s="614"/>
      <c r="J432" s="263"/>
      <c r="K432" s="264"/>
      <c r="L432" s="265"/>
      <c r="M432" s="264"/>
      <c r="N432" s="264"/>
      <c r="O432" s="214"/>
      <c r="P432" s="214"/>
      <c r="Q432" s="214"/>
      <c r="R432" s="186"/>
      <c r="S432" s="251"/>
      <c r="T432" s="266"/>
    </row>
    <row r="433" spans="2:20" ht="15" hidden="1" customHeight="1">
      <c r="B433" s="181"/>
      <c r="C433" s="252"/>
      <c r="D433" s="260"/>
      <c r="E433" s="261"/>
      <c r="F433" s="255"/>
      <c r="G433" s="262"/>
      <c r="H433" s="611"/>
      <c r="I433" s="614"/>
      <c r="J433" s="267"/>
      <c r="K433" s="221"/>
      <c r="L433" s="221"/>
      <c r="M433" s="221"/>
      <c r="N433" s="221"/>
      <c r="O433" s="268"/>
      <c r="P433" s="269"/>
      <c r="Q433" s="258"/>
      <c r="R433" s="270"/>
      <c r="S433" s="194"/>
      <c r="T433" s="222"/>
    </row>
    <row r="434" spans="2:20" ht="15" hidden="1" customHeight="1">
      <c r="B434" s="181"/>
      <c r="C434" s="252"/>
      <c r="D434" s="260"/>
      <c r="E434" s="261"/>
      <c r="F434" s="255"/>
      <c r="G434" s="262"/>
      <c r="H434" s="611"/>
      <c r="I434" s="614"/>
      <c r="J434" s="271"/>
      <c r="K434" s="272"/>
      <c r="L434" s="273"/>
      <c r="M434" s="343"/>
      <c r="N434" s="275"/>
      <c r="O434" s="276"/>
      <c r="P434" s="277"/>
      <c r="Q434" s="278"/>
      <c r="R434" s="279"/>
      <c r="S434" s="280"/>
      <c r="T434" s="217"/>
    </row>
    <row r="435" spans="2:20" ht="15" hidden="1" customHeight="1" thickBot="1">
      <c r="B435" s="181"/>
      <c r="C435" s="281"/>
      <c r="D435" s="282"/>
      <c r="E435" s="283"/>
      <c r="F435" s="284"/>
      <c r="G435" s="285"/>
      <c r="H435" s="612"/>
      <c r="I435" s="614"/>
      <c r="J435" s="286"/>
      <c r="K435" s="287"/>
      <c r="L435" s="287"/>
      <c r="M435" s="287"/>
      <c r="N435" s="287"/>
      <c r="O435" s="288"/>
      <c r="P435" s="258"/>
      <c r="Q435" s="258"/>
      <c r="R435" s="258"/>
      <c r="S435" s="289"/>
      <c r="T435" s="290"/>
    </row>
    <row r="436" spans="2:20" ht="15" hidden="1" customHeight="1">
      <c r="B436" s="181"/>
      <c r="C436" s="291"/>
      <c r="D436" s="292"/>
      <c r="E436" s="293"/>
      <c r="F436" s="294"/>
      <c r="G436" s="183"/>
      <c r="H436" s="197"/>
      <c r="I436" s="210"/>
      <c r="J436" s="295"/>
      <c r="K436" s="296"/>
      <c r="L436" s="248"/>
      <c r="M436" s="297"/>
      <c r="N436" s="298"/>
      <c r="O436" s="192"/>
      <c r="P436" s="299"/>
      <c r="Q436" s="300"/>
      <c r="R436" s="300"/>
      <c r="S436" s="251"/>
      <c r="T436" s="226"/>
    </row>
    <row r="437" spans="2:20" ht="15" hidden="1" customHeight="1">
      <c r="B437" s="181"/>
      <c r="C437" s="301">
        <v>100</v>
      </c>
      <c r="D437" s="602">
        <v>300</v>
      </c>
      <c r="E437" s="604"/>
      <c r="F437" s="302">
        <v>100</v>
      </c>
      <c r="G437" s="196"/>
      <c r="H437" s="303"/>
      <c r="I437" s="210"/>
      <c r="J437" s="286"/>
      <c r="K437" s="287"/>
      <c r="L437" s="287"/>
      <c r="M437" s="287"/>
      <c r="N437" s="287"/>
      <c r="O437" s="304"/>
      <c r="P437" s="305"/>
      <c r="Q437" s="304"/>
      <c r="R437" s="193"/>
      <c r="S437" s="194"/>
      <c r="T437" s="222"/>
    </row>
    <row r="438" spans="2:20" ht="15" hidden="1" customHeight="1">
      <c r="B438" s="306"/>
      <c r="C438" s="307"/>
      <c r="D438" s="231"/>
      <c r="E438" s="230"/>
      <c r="F438" s="308"/>
      <c r="G438" s="309"/>
      <c r="H438" s="303"/>
      <c r="I438" s="210"/>
      <c r="J438" s="310"/>
      <c r="K438" s="234"/>
      <c r="L438" s="234"/>
      <c r="M438" s="234"/>
      <c r="N438" s="234"/>
      <c r="O438" s="311"/>
      <c r="P438" s="311"/>
      <c r="Q438" s="311"/>
      <c r="R438" s="311"/>
      <c r="S438" s="312"/>
      <c r="T438" s="313"/>
    </row>
    <row r="439" spans="2:20" ht="15" hidden="1" customHeight="1">
      <c r="B439" s="181"/>
      <c r="C439" s="301">
        <v>100</v>
      </c>
      <c r="D439" s="602">
        <v>300</v>
      </c>
      <c r="E439" s="604"/>
      <c r="F439" s="302">
        <v>100</v>
      </c>
      <c r="G439" s="196"/>
      <c r="H439" s="303"/>
      <c r="I439" s="210"/>
      <c r="J439" s="286"/>
      <c r="K439" s="314"/>
      <c r="L439" s="314"/>
      <c r="M439" s="314"/>
      <c r="N439" s="314"/>
      <c r="O439" s="211"/>
      <c r="P439" s="315"/>
      <c r="Q439" s="315"/>
      <c r="R439" s="315"/>
      <c r="S439" s="316"/>
      <c r="T439" s="317"/>
    </row>
    <row r="440" spans="2:20" ht="15" hidden="1" customHeight="1">
      <c r="B440" s="181"/>
      <c r="C440" s="218"/>
      <c r="D440" s="318"/>
      <c r="E440" s="318"/>
      <c r="F440" s="319"/>
      <c r="G440" s="309"/>
      <c r="H440" s="303"/>
      <c r="I440" s="210"/>
      <c r="J440" s="320"/>
      <c r="K440" s="321"/>
      <c r="L440" s="321"/>
      <c r="M440" s="321"/>
      <c r="N440" s="321"/>
      <c r="O440" s="322"/>
      <c r="P440" s="323"/>
      <c r="Q440" s="311"/>
      <c r="R440" s="186"/>
      <c r="S440" s="324"/>
      <c r="T440" s="313"/>
    </row>
    <row r="441" spans="2:20" ht="15" hidden="1" customHeight="1">
      <c r="B441" s="181"/>
      <c r="C441" s="615"/>
      <c r="D441" s="616"/>
      <c r="E441" s="616"/>
      <c r="F441" s="617"/>
      <c r="G441" s="196"/>
      <c r="H441" s="197"/>
      <c r="I441" s="210"/>
      <c r="J441" s="189"/>
      <c r="K441" s="314"/>
      <c r="L441" s="314"/>
      <c r="M441" s="191"/>
      <c r="N441" s="191"/>
      <c r="O441" s="193"/>
      <c r="P441" s="193"/>
      <c r="Q441" s="258"/>
      <c r="R441" s="258"/>
      <c r="S441" s="194"/>
      <c r="T441" s="195"/>
    </row>
    <row r="442" spans="2:20" ht="15" hidden="1" customHeight="1">
      <c r="B442" s="181"/>
      <c r="C442" s="602">
        <f>C437+D437+F437</f>
        <v>500</v>
      </c>
      <c r="D442" s="603"/>
      <c r="E442" s="603"/>
      <c r="F442" s="604"/>
      <c r="G442" s="196"/>
      <c r="H442" s="183"/>
      <c r="I442" s="184"/>
      <c r="J442" s="263"/>
      <c r="K442" s="185"/>
      <c r="L442" s="185"/>
      <c r="M442" s="185"/>
      <c r="N442" s="185"/>
      <c r="O442" s="186"/>
      <c r="P442" s="311"/>
      <c r="Q442" s="186"/>
      <c r="R442" s="186"/>
      <c r="S442" s="325"/>
      <c r="T442" s="188"/>
    </row>
    <row r="443" spans="2:20" ht="15" hidden="1" customHeight="1">
      <c r="B443" s="181"/>
      <c r="C443" s="326"/>
      <c r="D443" s="318"/>
      <c r="E443" s="318"/>
      <c r="F443" s="327"/>
      <c r="G443" s="196"/>
      <c r="H443" s="197"/>
      <c r="I443" s="184"/>
      <c r="J443" s="189"/>
      <c r="K443" s="328"/>
      <c r="L443" s="328"/>
      <c r="M443" s="328"/>
      <c r="N443" s="328"/>
      <c r="O443" s="329"/>
      <c r="P443" s="330"/>
      <c r="Q443" s="329"/>
      <c r="R443" s="329"/>
      <c r="S443" s="331"/>
      <c r="T443" s="332"/>
    </row>
    <row r="444" spans="2:20" ht="15" hidden="1" customHeight="1">
      <c r="B444" s="181"/>
      <c r="C444" s="602">
        <f>C439+D439+F439</f>
        <v>500</v>
      </c>
      <c r="D444" s="603"/>
      <c r="E444" s="603"/>
      <c r="F444" s="604"/>
      <c r="G444" s="196"/>
      <c r="H444" s="183"/>
      <c r="I444" s="184"/>
      <c r="J444" s="333"/>
      <c r="K444" s="334"/>
      <c r="L444" s="334"/>
      <c r="M444" s="334"/>
      <c r="N444" s="334"/>
      <c r="O444" s="186"/>
      <c r="P444" s="335"/>
      <c r="Q444" s="335"/>
      <c r="R444" s="335"/>
      <c r="S444" s="325"/>
      <c r="T444" s="188"/>
    </row>
    <row r="445" spans="2:20" ht="15" hidden="1" customHeight="1">
      <c r="B445" s="181"/>
      <c r="C445" s="182"/>
      <c r="D445" s="183"/>
      <c r="E445" s="183"/>
      <c r="F445" s="183"/>
      <c r="G445" s="183"/>
      <c r="H445" s="183"/>
      <c r="I445" s="184"/>
      <c r="J445" s="336"/>
      <c r="K445" s="191"/>
      <c r="L445" s="191"/>
      <c r="M445" s="191"/>
      <c r="N445" s="191"/>
      <c r="O445" s="193"/>
      <c r="P445" s="193"/>
      <c r="Q445" s="258"/>
      <c r="R445" s="258"/>
      <c r="S445" s="194"/>
      <c r="T445" s="195"/>
    </row>
    <row r="446" spans="2:20" ht="15" hidden="1" customHeight="1">
      <c r="B446" s="181"/>
      <c r="C446" s="182"/>
      <c r="D446" s="183"/>
      <c r="E446" s="183"/>
      <c r="F446" s="183"/>
      <c r="G446" s="183"/>
      <c r="H446" s="183"/>
      <c r="I446" s="197"/>
      <c r="J446" s="263"/>
      <c r="K446" s="185"/>
      <c r="L446" s="185"/>
      <c r="M446" s="185"/>
      <c r="N446" s="185"/>
      <c r="O446" s="186"/>
      <c r="P446" s="311"/>
      <c r="Q446" s="186"/>
      <c r="R446" s="186"/>
      <c r="S446" s="325"/>
      <c r="T446" s="188"/>
    </row>
    <row r="447" spans="2:20" ht="15" hidden="1" customHeight="1">
      <c r="B447" s="181"/>
      <c r="C447" s="182"/>
      <c r="D447" s="183"/>
      <c r="E447" s="183"/>
      <c r="F447" s="183"/>
      <c r="G447" s="183"/>
      <c r="H447" s="183"/>
      <c r="I447" s="184"/>
      <c r="J447" s="189"/>
      <c r="K447" s="337"/>
      <c r="L447" s="337"/>
      <c r="M447" s="337"/>
      <c r="N447" s="337"/>
      <c r="O447" s="193"/>
      <c r="P447" s="193"/>
      <c r="Q447" s="193"/>
      <c r="R447" s="193"/>
      <c r="S447" s="194"/>
      <c r="T447" s="195"/>
    </row>
    <row r="448" spans="2:20" ht="15" hidden="1" customHeight="1">
      <c r="B448" s="338"/>
      <c r="C448" s="339"/>
      <c r="D448" s="279"/>
      <c r="E448" s="279"/>
      <c r="F448" s="279"/>
      <c r="G448" s="279"/>
      <c r="H448" s="279"/>
      <c r="I448" s="340"/>
      <c r="J448" s="263"/>
      <c r="K448" s="185"/>
      <c r="L448" s="185"/>
      <c r="M448" s="185"/>
      <c r="N448" s="185"/>
      <c r="O448" s="186"/>
      <c r="P448" s="186"/>
      <c r="Q448" s="186"/>
      <c r="R448" s="341"/>
      <c r="S448" s="342"/>
      <c r="T448" s="188"/>
    </row>
    <row r="449" spans="2:20" ht="24.95" hidden="1" customHeight="1">
      <c r="B449" s="179" t="s">
        <v>349</v>
      </c>
      <c r="C449" s="618" t="s">
        <v>383</v>
      </c>
      <c r="D449" s="618"/>
      <c r="E449" s="618"/>
      <c r="F449" s="618"/>
      <c r="G449" s="618"/>
      <c r="H449" s="619"/>
      <c r="I449" s="605" t="s">
        <v>372</v>
      </c>
      <c r="J449" s="605"/>
      <c r="K449" s="606"/>
      <c r="L449" s="607"/>
      <c r="M449" s="607"/>
      <c r="N449" s="607"/>
      <c r="O449" s="607"/>
      <c r="P449" s="607"/>
      <c r="Q449" s="607"/>
      <c r="R449" s="607"/>
      <c r="S449" s="607"/>
      <c r="T449" s="608"/>
    </row>
    <row r="450" spans="2:20" ht="15" hidden="1" customHeight="1">
      <c r="B450" s="181"/>
      <c r="C450" s="182"/>
      <c r="D450" s="183"/>
      <c r="E450" s="183"/>
      <c r="F450" s="183"/>
      <c r="G450" s="183"/>
      <c r="H450" s="183"/>
      <c r="I450" s="184"/>
      <c r="J450" s="185"/>
      <c r="K450" s="185"/>
      <c r="L450" s="185" t="s">
        <v>33</v>
      </c>
      <c r="M450" s="185" t="s">
        <v>34</v>
      </c>
      <c r="N450" s="185" t="s">
        <v>35</v>
      </c>
      <c r="O450" s="186" t="s">
        <v>36</v>
      </c>
      <c r="P450" s="186" t="s">
        <v>37</v>
      </c>
      <c r="Q450" s="186"/>
      <c r="R450" s="186"/>
      <c r="S450" s="187" t="s">
        <v>38</v>
      </c>
      <c r="T450" s="188"/>
    </row>
    <row r="451" spans="2:20" ht="15" hidden="1" customHeight="1">
      <c r="B451" s="181"/>
      <c r="C451" s="182"/>
      <c r="D451" s="183"/>
      <c r="E451" s="183"/>
      <c r="F451" s="183"/>
      <c r="G451" s="183"/>
      <c r="H451" s="183"/>
      <c r="I451" s="184"/>
      <c r="J451" s="189" t="s">
        <v>39</v>
      </c>
      <c r="K451" s="190"/>
      <c r="L451" s="190" t="s">
        <v>40</v>
      </c>
      <c r="M451" s="191"/>
      <c r="N451" s="191"/>
      <c r="O451" s="192"/>
      <c r="P451" s="193"/>
      <c r="Q451" s="193"/>
      <c r="R451" s="193"/>
      <c r="S451" s="194"/>
      <c r="T451" s="195"/>
    </row>
    <row r="452" spans="2:20" ht="15" hidden="1" customHeight="1">
      <c r="B452" s="181"/>
      <c r="C452" s="616">
        <f>C474+(0.3*(H463)*2)</f>
        <v>1120</v>
      </c>
      <c r="D452" s="616"/>
      <c r="E452" s="616"/>
      <c r="F452" s="616"/>
      <c r="G452" s="196"/>
      <c r="H452" s="197"/>
      <c r="I452" s="184"/>
      <c r="J452" s="198" t="s">
        <v>41</v>
      </c>
      <c r="K452" s="199">
        <f>C452/1000</f>
        <v>1.1200000000000001</v>
      </c>
      <c r="L452" s="199"/>
      <c r="M452" s="199"/>
      <c r="N452" s="200" t="s">
        <v>42</v>
      </c>
      <c r="O452" s="201">
        <f>C474/1000</f>
        <v>0.7</v>
      </c>
      <c r="P452" s="202"/>
      <c r="Q452" s="203" t="s">
        <v>43</v>
      </c>
      <c r="R452" s="204">
        <f>(H463)/1000</f>
        <v>0.7</v>
      </c>
      <c r="S452" s="205"/>
      <c r="T452" s="206"/>
    </row>
    <row r="453" spans="2:20" ht="15" hidden="1" customHeight="1">
      <c r="B453" s="181"/>
      <c r="C453" s="207"/>
      <c r="D453" s="208"/>
      <c r="E453" s="208"/>
      <c r="F453" s="209"/>
      <c r="G453" s="196"/>
      <c r="H453" s="197"/>
      <c r="I453" s="210"/>
      <c r="J453" s="198" t="s">
        <v>44</v>
      </c>
      <c r="K453" s="199">
        <f>C454/1000</f>
        <v>1.42</v>
      </c>
      <c r="L453" s="199"/>
      <c r="M453" s="199"/>
      <c r="N453" s="200" t="s">
        <v>45</v>
      </c>
      <c r="O453" s="201">
        <f>C476/1000</f>
        <v>1</v>
      </c>
      <c r="P453" s="202"/>
      <c r="Q453" s="192"/>
      <c r="R453" s="211"/>
      <c r="S453" s="212"/>
      <c r="T453" s="206"/>
    </row>
    <row r="454" spans="2:20" ht="15" hidden="1" customHeight="1">
      <c r="B454" s="181"/>
      <c r="C454" s="602">
        <f>C476+(0.3*(H463)*2)</f>
        <v>1420</v>
      </c>
      <c r="D454" s="603"/>
      <c r="E454" s="603"/>
      <c r="F454" s="604"/>
      <c r="G454" s="196"/>
      <c r="H454" s="197"/>
      <c r="I454" s="210"/>
      <c r="J454" s="213" t="s">
        <v>46</v>
      </c>
      <c r="K454" s="214"/>
      <c r="L454" s="214"/>
      <c r="M454" s="214"/>
      <c r="N454" s="214"/>
      <c r="O454" s="215"/>
      <c r="P454" s="214"/>
      <c r="Q454" s="186"/>
      <c r="R454" s="186"/>
      <c r="S454" s="216">
        <f>ROUNDDOWN(R452/6*((2*K452+O452)*K453+(2*O452+K452)*O453),2)</f>
        <v>0.78</v>
      </c>
      <c r="T454" s="217" t="s">
        <v>164</v>
      </c>
    </row>
    <row r="455" spans="2:20" ht="15" hidden="1" customHeight="1">
      <c r="B455" s="181"/>
      <c r="C455" s="218"/>
      <c r="D455" s="219"/>
      <c r="E455" s="219"/>
      <c r="F455" s="209"/>
      <c r="G455" s="196"/>
      <c r="H455" s="197"/>
      <c r="I455" s="210"/>
      <c r="J455" s="189" t="s">
        <v>47</v>
      </c>
      <c r="K455" s="220"/>
      <c r="L455" s="220" t="s">
        <v>48</v>
      </c>
      <c r="M455" s="221"/>
      <c r="N455" s="221"/>
      <c r="O455" s="221"/>
      <c r="P455" s="220"/>
      <c r="Q455" s="190"/>
      <c r="R455" s="190"/>
      <c r="S455" s="194"/>
      <c r="T455" s="222"/>
    </row>
    <row r="456" spans="2:20" ht="15" hidden="1" customHeight="1">
      <c r="B456" s="181"/>
      <c r="C456" s="223"/>
      <c r="D456" s="620">
        <v>500</v>
      </c>
      <c r="E456" s="621"/>
      <c r="F456" s="224"/>
      <c r="G456" s="196"/>
      <c r="H456" s="197"/>
      <c r="I456" s="210"/>
      <c r="J456" s="198" t="s">
        <v>41</v>
      </c>
      <c r="K456" s="199">
        <f>D456/1000</f>
        <v>0.5</v>
      </c>
      <c r="L456" s="199"/>
      <c r="M456" s="199"/>
      <c r="N456" s="200" t="s">
        <v>42</v>
      </c>
      <c r="O456" s="199">
        <f>D471/1000</f>
        <v>0.8</v>
      </c>
      <c r="P456" s="202"/>
      <c r="Q456" s="203" t="s">
        <v>43</v>
      </c>
      <c r="R456" s="204">
        <f>H463/1000</f>
        <v>0.7</v>
      </c>
      <c r="S456" s="225">
        <f>ROUNDDOWN(K456*O456*R456,2)</f>
        <v>0.28000000000000003</v>
      </c>
      <c r="T456" s="226" t="s">
        <v>49</v>
      </c>
    </row>
    <row r="457" spans="2:20" ht="15" hidden="1" customHeight="1">
      <c r="B457" s="181"/>
      <c r="C457" s="227"/>
      <c r="D457" s="228"/>
      <c r="E457" s="229"/>
      <c r="F457" s="230"/>
      <c r="G457" s="183"/>
      <c r="H457" s="197"/>
      <c r="I457" s="210"/>
      <c r="J457" s="198"/>
      <c r="K457" s="199"/>
      <c r="L457" s="199"/>
      <c r="M457" s="199"/>
      <c r="N457" s="200"/>
      <c r="O457" s="199"/>
      <c r="P457" s="202"/>
      <c r="Q457" s="203"/>
      <c r="R457" s="204"/>
      <c r="S457" s="225">
        <f>ROUNDDOWN(K457*O457*R457,2)</f>
        <v>0</v>
      </c>
      <c r="T457" s="226" t="s">
        <v>50</v>
      </c>
    </row>
    <row r="458" spans="2:20" ht="15" hidden="1" customHeight="1">
      <c r="B458" s="181"/>
      <c r="C458" s="227"/>
      <c r="D458" s="231"/>
      <c r="E458" s="230"/>
      <c r="F458" s="230"/>
      <c r="G458" s="183"/>
      <c r="H458" s="197"/>
      <c r="I458" s="210"/>
      <c r="J458" s="198"/>
      <c r="K458" s="199"/>
      <c r="L458" s="199"/>
      <c r="M458" s="199"/>
      <c r="N458" s="232"/>
      <c r="O458" s="199"/>
      <c r="P458" s="202"/>
      <c r="Q458" s="203"/>
      <c r="R458" s="204"/>
      <c r="S458" s="225"/>
      <c r="T458" s="226"/>
    </row>
    <row r="459" spans="2:20" ht="15" hidden="1" customHeight="1">
      <c r="B459" s="181"/>
      <c r="C459" s="227"/>
      <c r="D459" s="231"/>
      <c r="E459" s="230"/>
      <c r="F459" s="230"/>
      <c r="G459" s="183"/>
      <c r="H459" s="197"/>
      <c r="I459" s="210"/>
      <c r="J459" s="198"/>
      <c r="K459" s="199"/>
      <c r="L459" s="199"/>
      <c r="M459" s="199"/>
      <c r="N459" s="232"/>
      <c r="O459" s="199"/>
      <c r="P459" s="202"/>
      <c r="Q459" s="203"/>
      <c r="R459" s="204"/>
      <c r="S459" s="225"/>
      <c r="T459" s="226"/>
    </row>
    <row r="460" spans="2:20" ht="15" hidden="1" customHeight="1">
      <c r="B460" s="181"/>
      <c r="C460" s="227"/>
      <c r="D460" s="231"/>
      <c r="E460" s="230"/>
      <c r="F460" s="230"/>
      <c r="G460" s="183"/>
      <c r="H460" s="233"/>
      <c r="I460" s="210"/>
      <c r="J460" s="213" t="s">
        <v>51</v>
      </c>
      <c r="K460" s="214"/>
      <c r="L460" s="214"/>
      <c r="M460" s="214"/>
      <c r="N460" s="214"/>
      <c r="O460" s="215"/>
      <c r="P460" s="214"/>
      <c r="Q460" s="234"/>
      <c r="R460" s="235"/>
      <c r="S460" s="216">
        <f>SUM(S456:S459)</f>
        <v>0.28000000000000003</v>
      </c>
      <c r="T460" s="217" t="s">
        <v>164</v>
      </c>
    </row>
    <row r="461" spans="2:20" ht="15" hidden="1" customHeight="1">
      <c r="B461" s="181"/>
      <c r="C461" s="227"/>
      <c r="D461" s="231"/>
      <c r="E461" s="230"/>
      <c r="F461" s="230"/>
      <c r="G461" s="183"/>
      <c r="H461" s="197"/>
      <c r="I461" s="236"/>
      <c r="J461" s="189" t="s">
        <v>52</v>
      </c>
      <c r="K461" s="221"/>
      <c r="L461" s="237" t="s">
        <v>193</v>
      </c>
      <c r="M461" s="237" t="s">
        <v>194</v>
      </c>
      <c r="N461" s="238" t="s">
        <v>195</v>
      </c>
      <c r="O461" s="239"/>
      <c r="P461" s="237"/>
      <c r="Q461" s="240"/>
      <c r="R461" s="240"/>
      <c r="S461" s="241"/>
      <c r="T461" s="222"/>
    </row>
    <row r="462" spans="2:20" ht="15" hidden="1" customHeight="1" thickBot="1">
      <c r="B462" s="242"/>
      <c r="C462" s="609"/>
      <c r="D462" s="609"/>
      <c r="E462" s="609"/>
      <c r="F462" s="609"/>
      <c r="G462" s="243"/>
      <c r="H462" s="243"/>
      <c r="I462" s="244"/>
      <c r="J462" s="245"/>
      <c r="K462" s="246"/>
      <c r="L462" s="246" t="s">
        <v>193</v>
      </c>
      <c r="M462" s="246">
        <f>S454</f>
        <v>0.78</v>
      </c>
      <c r="N462" s="246" t="s">
        <v>196</v>
      </c>
      <c r="O462" s="247">
        <f>S464</f>
        <v>0.28000000000000003</v>
      </c>
      <c r="P462" s="248"/>
      <c r="Q462" s="249"/>
      <c r="R462" s="250"/>
      <c r="S462" s="251">
        <f>ROUNDDOWN(M462-O462,2)</f>
        <v>0.5</v>
      </c>
      <c r="T462" s="217" t="s">
        <v>164</v>
      </c>
    </row>
    <row r="463" spans="2:20" ht="15" hidden="1" customHeight="1">
      <c r="B463" s="181"/>
      <c r="C463" s="252"/>
      <c r="D463" s="253"/>
      <c r="E463" s="254"/>
      <c r="F463" s="255"/>
      <c r="G463" s="256"/>
      <c r="H463" s="610">
        <v>700</v>
      </c>
      <c r="I463" s="613">
        <f>H460+H462+H463</f>
        <v>700</v>
      </c>
      <c r="J463" s="189" t="s">
        <v>197</v>
      </c>
      <c r="K463" s="221"/>
      <c r="L463" s="221" t="s">
        <v>198</v>
      </c>
      <c r="M463" s="237"/>
      <c r="N463" s="238" t="s">
        <v>199</v>
      </c>
      <c r="O463" s="221"/>
      <c r="P463" s="221"/>
      <c r="Q463" s="257"/>
      <c r="R463" s="258"/>
      <c r="S463" s="194"/>
      <c r="T463" s="222"/>
    </row>
    <row r="464" spans="2:20" ht="15" hidden="1" customHeight="1">
      <c r="B464" s="259"/>
      <c r="C464" s="252"/>
      <c r="D464" s="260"/>
      <c r="E464" s="261"/>
      <c r="F464" s="255"/>
      <c r="G464" s="262"/>
      <c r="H464" s="611"/>
      <c r="I464" s="614"/>
      <c r="J464" s="263"/>
      <c r="K464" s="264"/>
      <c r="L464" s="265" t="s">
        <v>198</v>
      </c>
      <c r="M464" s="264"/>
      <c r="N464" s="264"/>
      <c r="O464" s="214">
        <f>S456</f>
        <v>0.28000000000000003</v>
      </c>
      <c r="P464" s="214"/>
      <c r="Q464" s="214"/>
      <c r="R464" s="186"/>
      <c r="S464" s="251">
        <f>ROUNDDOWN(O464+Q464,2)</f>
        <v>0.28000000000000003</v>
      </c>
      <c r="T464" s="266" t="s">
        <v>164</v>
      </c>
    </row>
    <row r="465" spans="2:20" ht="15" hidden="1" customHeight="1">
      <c r="B465" s="181"/>
      <c r="C465" s="252"/>
      <c r="D465" s="260"/>
      <c r="E465" s="261"/>
      <c r="F465" s="255"/>
      <c r="G465" s="262"/>
      <c r="H465" s="611"/>
      <c r="I465" s="614"/>
      <c r="J465" s="267"/>
      <c r="K465" s="221"/>
      <c r="L465" s="221"/>
      <c r="M465" s="221"/>
      <c r="N465" s="221"/>
      <c r="O465" s="268"/>
      <c r="P465" s="269"/>
      <c r="Q465" s="258"/>
      <c r="R465" s="270"/>
      <c r="S465" s="194"/>
      <c r="T465" s="222"/>
    </row>
    <row r="466" spans="2:20" ht="15" hidden="1" customHeight="1">
      <c r="B466" s="181"/>
      <c r="C466" s="252"/>
      <c r="D466" s="260"/>
      <c r="E466" s="261"/>
      <c r="F466" s="255"/>
      <c r="G466" s="262"/>
      <c r="H466" s="611"/>
      <c r="I466" s="614"/>
      <c r="J466" s="271"/>
      <c r="K466" s="272"/>
      <c r="L466" s="273"/>
      <c r="M466" s="343"/>
      <c r="N466" s="275"/>
      <c r="O466" s="276"/>
      <c r="P466" s="277"/>
      <c r="Q466" s="278"/>
      <c r="R466" s="279"/>
      <c r="S466" s="280"/>
      <c r="T466" s="217"/>
    </row>
    <row r="467" spans="2:20" ht="15" hidden="1" customHeight="1" thickBot="1">
      <c r="B467" s="181"/>
      <c r="C467" s="281"/>
      <c r="D467" s="282"/>
      <c r="E467" s="283"/>
      <c r="F467" s="284"/>
      <c r="G467" s="285"/>
      <c r="H467" s="612"/>
      <c r="I467" s="614"/>
      <c r="J467" s="286"/>
      <c r="K467" s="287"/>
      <c r="L467" s="287"/>
      <c r="M467" s="287"/>
      <c r="N467" s="287"/>
      <c r="O467" s="288"/>
      <c r="P467" s="258"/>
      <c r="Q467" s="258"/>
      <c r="R467" s="258"/>
      <c r="S467" s="289"/>
      <c r="T467" s="290"/>
    </row>
    <row r="468" spans="2:20" ht="15" hidden="1" customHeight="1">
      <c r="B468" s="181"/>
      <c r="C468" s="291"/>
      <c r="D468" s="292"/>
      <c r="E468" s="293"/>
      <c r="F468" s="294"/>
      <c r="G468" s="183"/>
      <c r="H468" s="197"/>
      <c r="I468" s="210"/>
      <c r="J468" s="295"/>
      <c r="K468" s="296"/>
      <c r="L468" s="248"/>
      <c r="M468" s="297"/>
      <c r="N468" s="298"/>
      <c r="O468" s="192"/>
      <c r="P468" s="299"/>
      <c r="Q468" s="300"/>
      <c r="R468" s="300"/>
      <c r="S468" s="251"/>
      <c r="T468" s="226"/>
    </row>
    <row r="469" spans="2:20" ht="15" hidden="1" customHeight="1">
      <c r="B469" s="181"/>
      <c r="C469" s="301">
        <v>100</v>
      </c>
      <c r="D469" s="602">
        <v>500</v>
      </c>
      <c r="E469" s="604"/>
      <c r="F469" s="302">
        <v>100</v>
      </c>
      <c r="G469" s="196"/>
      <c r="H469" s="303"/>
      <c r="I469" s="210"/>
      <c r="J469" s="286"/>
      <c r="K469" s="287"/>
      <c r="L469" s="287"/>
      <c r="M469" s="287"/>
      <c r="N469" s="287"/>
      <c r="O469" s="304"/>
      <c r="P469" s="305"/>
      <c r="Q469" s="304"/>
      <c r="R469" s="193"/>
      <c r="S469" s="194"/>
      <c r="T469" s="222"/>
    </row>
    <row r="470" spans="2:20" ht="15" hidden="1" customHeight="1">
      <c r="B470" s="306"/>
      <c r="C470" s="307"/>
      <c r="D470" s="231"/>
      <c r="E470" s="230"/>
      <c r="F470" s="308"/>
      <c r="G470" s="309"/>
      <c r="H470" s="303"/>
      <c r="I470" s="210"/>
      <c r="J470" s="310"/>
      <c r="K470" s="234"/>
      <c r="L470" s="234"/>
      <c r="M470" s="234"/>
      <c r="N470" s="234"/>
      <c r="O470" s="311"/>
      <c r="P470" s="311"/>
      <c r="Q470" s="311"/>
      <c r="R470" s="311"/>
      <c r="S470" s="312"/>
      <c r="T470" s="313"/>
    </row>
    <row r="471" spans="2:20" ht="15" hidden="1" customHeight="1">
      <c r="B471" s="181"/>
      <c r="C471" s="301">
        <v>100</v>
      </c>
      <c r="D471" s="602">
        <v>800</v>
      </c>
      <c r="E471" s="604"/>
      <c r="F471" s="302">
        <v>100</v>
      </c>
      <c r="G471" s="196"/>
      <c r="H471" s="303"/>
      <c r="I471" s="210"/>
      <c r="J471" s="286"/>
      <c r="K471" s="314"/>
      <c r="L471" s="314"/>
      <c r="M471" s="314"/>
      <c r="N471" s="314"/>
      <c r="O471" s="211"/>
      <c r="P471" s="315"/>
      <c r="Q471" s="315"/>
      <c r="R471" s="315"/>
      <c r="S471" s="316"/>
      <c r="T471" s="317"/>
    </row>
    <row r="472" spans="2:20" ht="15" hidden="1" customHeight="1">
      <c r="B472" s="181"/>
      <c r="C472" s="218"/>
      <c r="D472" s="318"/>
      <c r="E472" s="318"/>
      <c r="F472" s="319"/>
      <c r="G472" s="309"/>
      <c r="H472" s="303"/>
      <c r="I472" s="210"/>
      <c r="J472" s="320"/>
      <c r="K472" s="321"/>
      <c r="L472" s="321"/>
      <c r="M472" s="321"/>
      <c r="N472" s="321"/>
      <c r="O472" s="322"/>
      <c r="P472" s="323"/>
      <c r="Q472" s="311"/>
      <c r="R472" s="186"/>
      <c r="S472" s="324"/>
      <c r="T472" s="313"/>
    </row>
    <row r="473" spans="2:20" ht="15" hidden="1" customHeight="1">
      <c r="B473" s="181"/>
      <c r="C473" s="615"/>
      <c r="D473" s="616"/>
      <c r="E473" s="616"/>
      <c r="F473" s="617"/>
      <c r="G473" s="196"/>
      <c r="H473" s="197"/>
      <c r="I473" s="210"/>
      <c r="J473" s="189"/>
      <c r="K473" s="314"/>
      <c r="L473" s="314"/>
      <c r="M473" s="191"/>
      <c r="N473" s="191"/>
      <c r="O473" s="193"/>
      <c r="P473" s="193"/>
      <c r="Q473" s="258"/>
      <c r="R473" s="258"/>
      <c r="S473" s="194"/>
      <c r="T473" s="195"/>
    </row>
    <row r="474" spans="2:20" ht="15" hidden="1" customHeight="1">
      <c r="B474" s="181"/>
      <c r="C474" s="602">
        <f>C469+D469+F469</f>
        <v>700</v>
      </c>
      <c r="D474" s="603"/>
      <c r="E474" s="603"/>
      <c r="F474" s="604"/>
      <c r="G474" s="196"/>
      <c r="H474" s="183"/>
      <c r="I474" s="184"/>
      <c r="J474" s="263"/>
      <c r="K474" s="185"/>
      <c r="L474" s="185"/>
      <c r="M474" s="185"/>
      <c r="N474" s="185"/>
      <c r="O474" s="186"/>
      <c r="P474" s="311"/>
      <c r="Q474" s="186"/>
      <c r="R474" s="186"/>
      <c r="S474" s="325"/>
      <c r="T474" s="188"/>
    </row>
    <row r="475" spans="2:20" ht="15" hidden="1" customHeight="1">
      <c r="B475" s="181"/>
      <c r="C475" s="326"/>
      <c r="D475" s="318"/>
      <c r="E475" s="318"/>
      <c r="F475" s="327"/>
      <c r="G475" s="196"/>
      <c r="H475" s="197"/>
      <c r="I475" s="184"/>
      <c r="J475" s="189"/>
      <c r="K475" s="328"/>
      <c r="L475" s="328"/>
      <c r="M475" s="328"/>
      <c r="N475" s="328"/>
      <c r="O475" s="329"/>
      <c r="P475" s="330"/>
      <c r="Q475" s="329"/>
      <c r="R475" s="329"/>
      <c r="S475" s="331"/>
      <c r="T475" s="332"/>
    </row>
    <row r="476" spans="2:20" ht="15" hidden="1" customHeight="1">
      <c r="B476" s="181"/>
      <c r="C476" s="602">
        <f>C471+D471+F471</f>
        <v>1000</v>
      </c>
      <c r="D476" s="603"/>
      <c r="E476" s="603"/>
      <c r="F476" s="604"/>
      <c r="G476" s="196"/>
      <c r="H476" s="183"/>
      <c r="I476" s="184"/>
      <c r="J476" s="333"/>
      <c r="K476" s="334"/>
      <c r="L476" s="334"/>
      <c r="M476" s="334"/>
      <c r="N476" s="334"/>
      <c r="O476" s="186"/>
      <c r="P476" s="335"/>
      <c r="Q476" s="335"/>
      <c r="R476" s="335"/>
      <c r="S476" s="325"/>
      <c r="T476" s="188"/>
    </row>
    <row r="477" spans="2:20" ht="15" hidden="1" customHeight="1">
      <c r="B477" s="181"/>
      <c r="C477" s="182"/>
      <c r="D477" s="183"/>
      <c r="E477" s="183"/>
      <c r="F477" s="183"/>
      <c r="G477" s="183"/>
      <c r="H477" s="183"/>
      <c r="I477" s="184"/>
      <c r="J477" s="336"/>
      <c r="K477" s="191"/>
      <c r="L477" s="191"/>
      <c r="M477" s="191"/>
      <c r="N477" s="191"/>
      <c r="O477" s="193"/>
      <c r="P477" s="193"/>
      <c r="Q477" s="258"/>
      <c r="R477" s="258"/>
      <c r="S477" s="194"/>
      <c r="T477" s="195"/>
    </row>
    <row r="478" spans="2:20" ht="15" hidden="1" customHeight="1">
      <c r="B478" s="181"/>
      <c r="C478" s="182"/>
      <c r="D478" s="183"/>
      <c r="E478" s="183"/>
      <c r="F478" s="183"/>
      <c r="G478" s="183"/>
      <c r="H478" s="183"/>
      <c r="I478" s="197"/>
      <c r="J478" s="263"/>
      <c r="K478" s="185"/>
      <c r="L478" s="185"/>
      <c r="M478" s="185"/>
      <c r="N478" s="185"/>
      <c r="O478" s="186"/>
      <c r="P478" s="311"/>
      <c r="Q478" s="186"/>
      <c r="R478" s="186"/>
      <c r="S478" s="325"/>
      <c r="T478" s="188"/>
    </row>
    <row r="479" spans="2:20" ht="15" hidden="1" customHeight="1">
      <c r="B479" s="181"/>
      <c r="C479" s="182"/>
      <c r="D479" s="183"/>
      <c r="E479" s="183"/>
      <c r="F479" s="183"/>
      <c r="G479" s="183"/>
      <c r="H479" s="183"/>
      <c r="I479" s="184"/>
      <c r="J479" s="189"/>
      <c r="K479" s="337"/>
      <c r="L479" s="337"/>
      <c r="M479" s="337"/>
      <c r="N479" s="337"/>
      <c r="O479" s="193"/>
      <c r="P479" s="193"/>
      <c r="Q479" s="193"/>
      <c r="R479" s="193"/>
      <c r="S479" s="194"/>
      <c r="T479" s="195"/>
    </row>
    <row r="480" spans="2:20" ht="15" hidden="1" customHeight="1">
      <c r="B480" s="338"/>
      <c r="C480" s="339"/>
      <c r="D480" s="279"/>
      <c r="E480" s="279"/>
      <c r="F480" s="279"/>
      <c r="G480" s="279"/>
      <c r="H480" s="279"/>
      <c r="I480" s="340"/>
      <c r="J480" s="263"/>
      <c r="K480" s="185"/>
      <c r="L480" s="185"/>
      <c r="M480" s="185"/>
      <c r="N480" s="185"/>
      <c r="O480" s="186"/>
      <c r="P480" s="186"/>
      <c r="Q480" s="186"/>
      <c r="R480" s="341"/>
      <c r="S480" s="342"/>
      <c r="T480" s="188"/>
    </row>
    <row r="481" spans="2:20" ht="24.95" hidden="1" customHeight="1">
      <c r="B481" s="438" t="s">
        <v>395</v>
      </c>
      <c r="C481" s="644" t="s">
        <v>216</v>
      </c>
      <c r="D481" s="644"/>
      <c r="E481" s="644"/>
      <c r="F481" s="644"/>
      <c r="G481" s="644"/>
      <c r="H481" s="641"/>
      <c r="I481" s="646" t="s">
        <v>402</v>
      </c>
      <c r="J481" s="644"/>
      <c r="K481" s="645"/>
      <c r="L481" s="640"/>
      <c r="M481" s="641"/>
      <c r="N481" s="641"/>
      <c r="O481" s="641"/>
      <c r="P481" s="641"/>
      <c r="Q481" s="641"/>
      <c r="R481" s="641"/>
      <c r="S481" s="641"/>
      <c r="T481" s="642"/>
    </row>
    <row r="482" spans="2:20" ht="15" hidden="1" customHeight="1">
      <c r="B482" s="181"/>
      <c r="C482" s="182"/>
      <c r="D482" s="463"/>
      <c r="E482" s="463"/>
      <c r="F482" s="463"/>
      <c r="G482" s="463"/>
      <c r="H482" s="463"/>
      <c r="I482" s="184"/>
      <c r="J482" s="185"/>
      <c r="K482" s="185"/>
      <c r="L482" s="185" t="s">
        <v>33</v>
      </c>
      <c r="M482" s="185" t="s">
        <v>34</v>
      </c>
      <c r="N482" s="185" t="s">
        <v>35</v>
      </c>
      <c r="O482" s="186" t="s">
        <v>36</v>
      </c>
      <c r="P482" s="186" t="s">
        <v>37</v>
      </c>
      <c r="Q482" s="186"/>
      <c r="R482" s="186"/>
      <c r="S482" s="187" t="s">
        <v>38</v>
      </c>
      <c r="T482" s="188"/>
    </row>
    <row r="483" spans="2:20" ht="15" hidden="1" customHeight="1">
      <c r="B483" s="181"/>
      <c r="C483" s="182"/>
      <c r="D483" s="463"/>
      <c r="E483" s="463"/>
      <c r="F483" s="463"/>
      <c r="G483" s="463"/>
      <c r="H483" s="463"/>
      <c r="I483" s="184"/>
      <c r="J483" s="189" t="s">
        <v>39</v>
      </c>
      <c r="K483" s="190"/>
      <c r="L483" s="190" t="s">
        <v>217</v>
      </c>
      <c r="M483" s="191"/>
      <c r="N483" s="191"/>
      <c r="O483" s="192"/>
      <c r="P483" s="193"/>
      <c r="Q483" s="193"/>
      <c r="R483" s="193"/>
      <c r="S483" s="194"/>
      <c r="T483" s="195"/>
    </row>
    <row r="484" spans="2:20" ht="15" hidden="1" customHeight="1">
      <c r="B484" s="181"/>
      <c r="C484" s="616"/>
      <c r="D484" s="616"/>
      <c r="E484" s="616"/>
      <c r="F484" s="616"/>
      <c r="G484" s="196"/>
      <c r="H484" s="197"/>
      <c r="I484" s="184"/>
      <c r="J484" s="198" t="s">
        <v>41</v>
      </c>
      <c r="K484" s="199">
        <f>C486/1000</f>
        <v>0.2</v>
      </c>
      <c r="L484" s="199"/>
      <c r="M484" s="199"/>
      <c r="N484" s="200" t="s">
        <v>42</v>
      </c>
      <c r="O484" s="201">
        <f>C486/1000</f>
        <v>0.2</v>
      </c>
      <c r="P484" s="202"/>
      <c r="Q484" s="203" t="s">
        <v>43</v>
      </c>
      <c r="R484" s="204">
        <f>(I497)/1000</f>
        <v>0.35</v>
      </c>
      <c r="S484" s="205"/>
      <c r="T484" s="206"/>
    </row>
    <row r="485" spans="2:20" ht="15" hidden="1" customHeight="1">
      <c r="B485" s="181"/>
      <c r="C485" s="182"/>
      <c r="D485" s="196"/>
      <c r="E485" s="196"/>
      <c r="F485" s="196"/>
      <c r="G485" s="196"/>
      <c r="H485" s="197"/>
      <c r="I485" s="210"/>
      <c r="J485" s="198"/>
      <c r="K485" s="199"/>
      <c r="L485" s="199"/>
      <c r="M485" s="199"/>
      <c r="N485" s="200"/>
      <c r="O485" s="201"/>
      <c r="P485" s="202"/>
      <c r="Q485" s="192"/>
      <c r="R485" s="211"/>
      <c r="S485" s="212"/>
      <c r="T485" s="206"/>
    </row>
    <row r="486" spans="2:20" ht="15" hidden="1" customHeight="1">
      <c r="B486" s="181"/>
      <c r="C486" s="603">
        <v>200</v>
      </c>
      <c r="D486" s="603"/>
      <c r="E486" s="603"/>
      <c r="F486" s="603"/>
      <c r="G486" s="196"/>
      <c r="H486" s="197"/>
      <c r="I486" s="210"/>
      <c r="J486" s="213" t="s">
        <v>46</v>
      </c>
      <c r="K486" s="214"/>
      <c r="L486" s="214"/>
      <c r="M486" s="214"/>
      <c r="N486" s="214"/>
      <c r="O486" s="215"/>
      <c r="P486" s="214"/>
      <c r="Q486" s="186"/>
      <c r="R486" s="186"/>
      <c r="S486" s="216">
        <f>K484*O484*R484</f>
        <v>1.4000000000000002E-2</v>
      </c>
      <c r="T486" s="217" t="s">
        <v>164</v>
      </c>
    </row>
    <row r="487" spans="2:20" ht="15" hidden="1" customHeight="1">
      <c r="B487" s="181"/>
      <c r="C487" s="218"/>
      <c r="D487" s="219"/>
      <c r="E487" s="219"/>
      <c r="F487" s="209"/>
      <c r="G487" s="196"/>
      <c r="H487" s="197"/>
      <c r="I487" s="210"/>
      <c r="J487" s="345" t="s">
        <v>218</v>
      </c>
      <c r="K487" s="346"/>
      <c r="L487" s="347" t="s">
        <v>193</v>
      </c>
      <c r="M487" s="347" t="s">
        <v>194</v>
      </c>
      <c r="N487" s="347" t="s">
        <v>219</v>
      </c>
      <c r="O487" s="348"/>
      <c r="P487" s="349"/>
      <c r="Q487" s="349"/>
      <c r="R487" s="349"/>
      <c r="S487" s="350"/>
      <c r="T487" s="468"/>
    </row>
    <row r="488" spans="2:20" ht="15" hidden="1" customHeight="1">
      <c r="B488" s="181"/>
      <c r="C488" s="223"/>
      <c r="D488" s="620"/>
      <c r="E488" s="621"/>
      <c r="F488" s="224"/>
      <c r="G488" s="196"/>
      <c r="H488" s="197"/>
      <c r="I488" s="210"/>
      <c r="J488" s="352"/>
      <c r="K488" s="353"/>
      <c r="L488" s="353"/>
      <c r="M488" s="353"/>
      <c r="N488" s="353"/>
      <c r="O488" s="354"/>
      <c r="P488" s="355"/>
      <c r="Q488" s="356"/>
      <c r="R488" s="357"/>
      <c r="S488" s="358">
        <f>S486-(S492+S494+S496)</f>
        <v>6.0000000000000001E-3</v>
      </c>
      <c r="T488" s="390" t="s">
        <v>164</v>
      </c>
    </row>
    <row r="489" spans="2:20" ht="15" hidden="1" customHeight="1">
      <c r="B489" s="181"/>
      <c r="C489" s="227"/>
      <c r="D489" s="463"/>
      <c r="E489" s="463"/>
      <c r="F489" s="230"/>
      <c r="G489" s="463"/>
      <c r="H489" s="197"/>
      <c r="I489" s="210"/>
      <c r="J489" s="345" t="s">
        <v>220</v>
      </c>
      <c r="K489" s="346"/>
      <c r="L489" s="360" t="s">
        <v>198</v>
      </c>
      <c r="M489" s="360" t="s">
        <v>221</v>
      </c>
      <c r="N489" s="346"/>
      <c r="O489" s="346"/>
      <c r="P489" s="361"/>
      <c r="Q489" s="328"/>
      <c r="R489" s="329"/>
      <c r="S489" s="362"/>
      <c r="T489" s="382"/>
    </row>
    <row r="490" spans="2:20" ht="15" hidden="1" customHeight="1">
      <c r="B490" s="181"/>
      <c r="C490" s="227"/>
      <c r="D490" s="463"/>
      <c r="E490" s="463"/>
      <c r="F490" s="230"/>
      <c r="G490" s="463"/>
      <c r="H490" s="197"/>
      <c r="I490" s="210"/>
      <c r="J490" s="364"/>
      <c r="K490" s="365"/>
      <c r="L490" s="365"/>
      <c r="M490" s="365"/>
      <c r="N490" s="365"/>
      <c r="O490" s="366"/>
      <c r="P490" s="366"/>
      <c r="Q490" s="366"/>
      <c r="R490" s="366"/>
      <c r="S490" s="367">
        <f>S486-S488</f>
        <v>8.0000000000000019E-3</v>
      </c>
      <c r="T490" s="469" t="s">
        <v>164</v>
      </c>
    </row>
    <row r="491" spans="2:20" ht="15" hidden="1" customHeight="1">
      <c r="B491" s="181"/>
      <c r="C491" s="227"/>
      <c r="D491" s="463"/>
      <c r="E491" s="463"/>
      <c r="F491" s="230"/>
      <c r="G491" s="463"/>
      <c r="H491" s="197"/>
      <c r="I491" s="210"/>
      <c r="J491" s="345" t="s">
        <v>222</v>
      </c>
      <c r="K491" s="346"/>
      <c r="L491" s="360" t="s">
        <v>223</v>
      </c>
      <c r="M491" s="360" t="s">
        <v>224</v>
      </c>
      <c r="N491" s="346"/>
      <c r="O491" s="346"/>
      <c r="P491" s="361"/>
      <c r="Q491" s="328"/>
      <c r="R491" s="329"/>
      <c r="S491" s="369"/>
      <c r="T491" s="382"/>
    </row>
    <row r="492" spans="2:20" ht="15" hidden="1" customHeight="1">
      <c r="B492" s="181"/>
      <c r="C492" s="227"/>
      <c r="D492" s="463"/>
      <c r="E492" s="463"/>
      <c r="F492" s="230"/>
      <c r="G492" s="463"/>
      <c r="H492" s="233"/>
      <c r="I492" s="210"/>
      <c r="J492" s="370" t="s">
        <v>225</v>
      </c>
      <c r="K492" s="371">
        <f>C486/1000</f>
        <v>0.2</v>
      </c>
      <c r="L492" s="372"/>
      <c r="M492" s="372"/>
      <c r="N492" s="372" t="s">
        <v>226</v>
      </c>
      <c r="O492" s="373">
        <f>C506/1000</f>
        <v>0.2</v>
      </c>
      <c r="P492" s="374"/>
      <c r="Q492" s="375" t="s">
        <v>227</v>
      </c>
      <c r="R492" s="376">
        <f>H497/1000</f>
        <v>0.1</v>
      </c>
      <c r="S492" s="367">
        <f>K492*O492*R492</f>
        <v>4.000000000000001E-3</v>
      </c>
      <c r="T492" s="469" t="s">
        <v>164</v>
      </c>
    </row>
    <row r="493" spans="2:20" ht="15" hidden="1" customHeight="1">
      <c r="B493" s="181"/>
      <c r="C493" s="227"/>
      <c r="D493" s="463"/>
      <c r="E493" s="463"/>
      <c r="F493" s="230"/>
      <c r="G493" s="463"/>
      <c r="H493" s="197"/>
      <c r="I493" s="236"/>
      <c r="J493" s="345" t="s">
        <v>228</v>
      </c>
      <c r="K493" s="346"/>
      <c r="L493" s="360" t="s">
        <v>223</v>
      </c>
      <c r="M493" s="360" t="s">
        <v>224</v>
      </c>
      <c r="N493" s="346"/>
      <c r="O493" s="346"/>
      <c r="P493" s="361"/>
      <c r="Q493" s="328"/>
      <c r="R493" s="329"/>
      <c r="S493" s="369"/>
      <c r="T493" s="382"/>
    </row>
    <row r="494" spans="2:20" ht="15" hidden="1" customHeight="1" thickBot="1">
      <c r="B494" s="242"/>
      <c r="C494" s="609"/>
      <c r="D494" s="609"/>
      <c r="E494" s="609"/>
      <c r="F494" s="609"/>
      <c r="G494" s="243"/>
      <c r="H494" s="243"/>
      <c r="I494" s="244"/>
      <c r="J494" s="370" t="s">
        <v>225</v>
      </c>
      <c r="K494" s="371">
        <f>C486/1000</f>
        <v>0.2</v>
      </c>
      <c r="L494" s="372"/>
      <c r="M494" s="372"/>
      <c r="N494" s="372" t="s">
        <v>226</v>
      </c>
      <c r="O494" s="373">
        <f>C508/1000</f>
        <v>0.2</v>
      </c>
      <c r="P494" s="374"/>
      <c r="Q494" s="375" t="s">
        <v>227</v>
      </c>
      <c r="R494" s="376">
        <f>H499/1000</f>
        <v>0.1</v>
      </c>
      <c r="S494" s="367">
        <f>K494*O494*R494</f>
        <v>4.000000000000001E-3</v>
      </c>
      <c r="T494" s="469" t="s">
        <v>164</v>
      </c>
    </row>
    <row r="495" spans="2:20" ht="15" hidden="1" customHeight="1">
      <c r="B495" s="181"/>
      <c r="C495" s="252"/>
      <c r="D495" s="622" t="s">
        <v>229</v>
      </c>
      <c r="E495" s="623"/>
      <c r="F495" s="255"/>
      <c r="G495" s="256"/>
      <c r="H495" s="626">
        <v>150</v>
      </c>
      <c r="I495" s="626"/>
      <c r="J495" s="377"/>
      <c r="K495" s="378"/>
      <c r="L495" s="378"/>
      <c r="M495" s="378"/>
      <c r="N495" s="378"/>
      <c r="O495" s="379"/>
      <c r="P495" s="380"/>
      <c r="Q495" s="379"/>
      <c r="R495" s="381"/>
      <c r="S495" s="369"/>
      <c r="T495" s="382"/>
    </row>
    <row r="496" spans="2:20" ht="15" hidden="1" customHeight="1" thickBot="1">
      <c r="B496" s="259"/>
      <c r="C496" s="252"/>
      <c r="D496" s="624"/>
      <c r="E496" s="625"/>
      <c r="F496" s="255"/>
      <c r="G496" s="383"/>
      <c r="H496" s="611"/>
      <c r="I496" s="611"/>
      <c r="J496" s="384"/>
      <c r="K496" s="371"/>
      <c r="L496" s="366"/>
      <c r="M496" s="366"/>
      <c r="N496" s="385"/>
      <c r="O496" s="386"/>
      <c r="P496" s="387"/>
      <c r="Q496" s="388"/>
      <c r="R496" s="376"/>
      <c r="S496" s="389"/>
      <c r="T496" s="390"/>
    </row>
    <row r="497" spans="2:20" ht="15" hidden="1" customHeight="1">
      <c r="B497" s="181"/>
      <c r="C497" s="252"/>
      <c r="D497" s="622" t="s">
        <v>230</v>
      </c>
      <c r="E497" s="648"/>
      <c r="F497" s="255"/>
      <c r="G497" s="391"/>
      <c r="H497" s="627">
        <v>100</v>
      </c>
      <c r="I497" s="627">
        <f>H495+H497+H499</f>
        <v>350</v>
      </c>
      <c r="J497" s="267"/>
      <c r="K497" s="221"/>
      <c r="L497" s="221"/>
      <c r="M497" s="221"/>
      <c r="N497" s="221"/>
      <c r="O497" s="268"/>
      <c r="P497" s="269"/>
      <c r="Q497" s="258"/>
      <c r="R497" s="270"/>
      <c r="S497" s="194"/>
      <c r="T497" s="222"/>
    </row>
    <row r="498" spans="2:20" ht="15" hidden="1" customHeight="1" thickBot="1">
      <c r="B498" s="181"/>
      <c r="C498" s="252"/>
      <c r="D498" s="651"/>
      <c r="E498" s="652"/>
      <c r="F498" s="255"/>
      <c r="G498" s="392"/>
      <c r="H498" s="611"/>
      <c r="I498" s="611"/>
      <c r="J498" s="634"/>
      <c r="K498" s="635"/>
      <c r="L498" s="635"/>
      <c r="M498" s="635"/>
      <c r="N498" s="635"/>
      <c r="O498" s="635"/>
      <c r="P498" s="635"/>
      <c r="Q498" s="635"/>
      <c r="R498" s="636"/>
      <c r="S498" s="280"/>
      <c r="T498" s="217"/>
    </row>
    <row r="499" spans="2:20" ht="15" hidden="1" customHeight="1">
      <c r="B499" s="181"/>
      <c r="C499" s="252"/>
      <c r="D499" s="622" t="s">
        <v>348</v>
      </c>
      <c r="E499" s="648"/>
      <c r="F499" s="255"/>
      <c r="G499" s="391"/>
      <c r="H499" s="627">
        <v>100</v>
      </c>
      <c r="I499" s="627"/>
      <c r="J499" s="286"/>
      <c r="K499" s="287"/>
      <c r="L499" s="287"/>
      <c r="M499" s="287"/>
      <c r="N499" s="287"/>
      <c r="O499" s="288"/>
      <c r="P499" s="258"/>
      <c r="Q499" s="258"/>
      <c r="R499" s="258"/>
      <c r="S499" s="289"/>
      <c r="T499" s="290"/>
    </row>
    <row r="500" spans="2:20" ht="15" hidden="1" customHeight="1" thickBot="1">
      <c r="B500" s="181"/>
      <c r="C500" s="281"/>
      <c r="D500" s="649"/>
      <c r="E500" s="650"/>
      <c r="F500" s="284"/>
      <c r="G500" s="392"/>
      <c r="H500" s="612"/>
      <c r="I500" s="611"/>
      <c r="J500" s="295"/>
      <c r="K500" s="296"/>
      <c r="L500" s="248"/>
      <c r="M500" s="297"/>
      <c r="N500" s="298"/>
      <c r="O500" s="192"/>
      <c r="P500" s="299"/>
      <c r="Q500" s="300"/>
      <c r="R500" s="300"/>
      <c r="S500" s="251"/>
      <c r="T500" s="226"/>
    </row>
    <row r="501" spans="2:20" ht="15" hidden="1" customHeight="1">
      <c r="B501" s="181"/>
      <c r="C501" s="393"/>
      <c r="D501" s="616"/>
      <c r="E501" s="616"/>
      <c r="F501" s="462"/>
      <c r="G501" s="196"/>
      <c r="H501" s="303"/>
      <c r="I501" s="210"/>
      <c r="J501" s="286"/>
      <c r="K501" s="287"/>
      <c r="L501" s="287"/>
      <c r="M501" s="287"/>
      <c r="N501" s="287"/>
      <c r="O501" s="304"/>
      <c r="P501" s="305"/>
      <c r="Q501" s="304"/>
      <c r="R501" s="193"/>
      <c r="S501" s="194"/>
      <c r="T501" s="222"/>
    </row>
    <row r="502" spans="2:20" ht="15" hidden="1" customHeight="1">
      <c r="B502" s="306"/>
      <c r="C502" s="227"/>
      <c r="D502" s="463"/>
      <c r="E502" s="463"/>
      <c r="F502" s="230"/>
      <c r="G502" s="309"/>
      <c r="H502" s="303"/>
      <c r="I502" s="210"/>
      <c r="J502" s="310"/>
      <c r="K502" s="234"/>
      <c r="L502" s="234"/>
      <c r="M502" s="234"/>
      <c r="N502" s="234"/>
      <c r="O502" s="311"/>
      <c r="P502" s="311"/>
      <c r="Q502" s="311"/>
      <c r="R502" s="311"/>
      <c r="S502" s="312"/>
      <c r="T502" s="313"/>
    </row>
    <row r="503" spans="2:20" ht="15" hidden="1" customHeight="1">
      <c r="B503" s="181"/>
      <c r="C503" s="393"/>
      <c r="D503" s="616"/>
      <c r="E503" s="616"/>
      <c r="F503" s="462"/>
      <c r="G503" s="196"/>
      <c r="H503" s="303"/>
      <c r="I503" s="210"/>
      <c r="J503" s="286"/>
      <c r="K503" s="314"/>
      <c r="L503" s="314"/>
      <c r="M503" s="314"/>
      <c r="N503" s="314"/>
      <c r="O503" s="211"/>
      <c r="P503" s="315"/>
      <c r="Q503" s="315"/>
      <c r="R503" s="315"/>
      <c r="S503" s="316"/>
      <c r="T503" s="317"/>
    </row>
    <row r="504" spans="2:20" ht="15" hidden="1" customHeight="1">
      <c r="B504" s="181"/>
      <c r="C504" s="223"/>
      <c r="D504" s="461"/>
      <c r="E504" s="461"/>
      <c r="F504" s="396"/>
      <c r="G504" s="309"/>
      <c r="H504" s="303"/>
      <c r="I504" s="210"/>
      <c r="J504" s="320"/>
      <c r="K504" s="321"/>
      <c r="L504" s="321"/>
      <c r="M504" s="321"/>
      <c r="N504" s="321"/>
      <c r="O504" s="322"/>
      <c r="P504" s="323"/>
      <c r="Q504" s="311"/>
      <c r="R504" s="186"/>
      <c r="S504" s="324"/>
      <c r="T504" s="313"/>
    </row>
    <row r="505" spans="2:20" ht="15" hidden="1" customHeight="1">
      <c r="B505" s="181"/>
      <c r="C505" s="615"/>
      <c r="D505" s="616"/>
      <c r="E505" s="616"/>
      <c r="F505" s="617"/>
      <c r="G505" s="196"/>
      <c r="H505" s="197"/>
      <c r="I505" s="210"/>
      <c r="J505" s="189"/>
      <c r="K505" s="314"/>
      <c r="L505" s="191"/>
      <c r="M505" s="191"/>
      <c r="N505" s="191"/>
      <c r="O505" s="193"/>
      <c r="P505" s="193"/>
      <c r="Q505" s="258"/>
      <c r="R505" s="258"/>
      <c r="S505" s="194"/>
      <c r="T505" s="195"/>
    </row>
    <row r="506" spans="2:20" ht="15" hidden="1" customHeight="1">
      <c r="B506" s="181"/>
      <c r="C506" s="602">
        <v>200</v>
      </c>
      <c r="D506" s="603"/>
      <c r="E506" s="603"/>
      <c r="F506" s="604"/>
      <c r="G506" s="196"/>
      <c r="H506" s="463"/>
      <c r="I506" s="184"/>
      <c r="J506" s="263"/>
      <c r="K506" s="185"/>
      <c r="L506" s="185"/>
      <c r="M506" s="185"/>
      <c r="N506" s="185"/>
      <c r="O506" s="186"/>
      <c r="P506" s="311"/>
      <c r="Q506" s="186"/>
      <c r="R506" s="186"/>
      <c r="S506" s="325"/>
      <c r="T506" s="188"/>
    </row>
    <row r="507" spans="2:20" ht="15" hidden="1" customHeight="1">
      <c r="B507" s="181"/>
      <c r="C507" s="326"/>
      <c r="D507" s="318"/>
      <c r="E507" s="318"/>
      <c r="F507" s="327"/>
      <c r="G507" s="196"/>
      <c r="H507" s="197"/>
      <c r="I507" s="184"/>
      <c r="J507" s="189"/>
      <c r="K507" s="328"/>
      <c r="L507" s="328"/>
      <c r="M507" s="328"/>
      <c r="N507" s="328"/>
      <c r="O507" s="329"/>
      <c r="P507" s="330"/>
      <c r="Q507" s="329"/>
      <c r="R507" s="329"/>
      <c r="S507" s="331"/>
      <c r="T507" s="332"/>
    </row>
    <row r="508" spans="2:20" ht="15" hidden="1" customHeight="1">
      <c r="B508" s="181"/>
      <c r="C508" s="602">
        <v>200</v>
      </c>
      <c r="D508" s="603"/>
      <c r="E508" s="603"/>
      <c r="F508" s="604"/>
      <c r="G508" s="196"/>
      <c r="H508" s="463"/>
      <c r="I508" s="184"/>
      <c r="J508" s="333"/>
      <c r="K508" s="334"/>
      <c r="L508" s="334"/>
      <c r="M508" s="334"/>
      <c r="N508" s="334"/>
      <c r="O508" s="186"/>
      <c r="P508" s="335"/>
      <c r="Q508" s="335"/>
      <c r="R508" s="335"/>
      <c r="S508" s="325"/>
      <c r="T508" s="188"/>
    </row>
    <row r="509" spans="2:20" ht="15" hidden="1" customHeight="1">
      <c r="B509" s="181"/>
      <c r="C509" s="182"/>
      <c r="D509" s="463"/>
      <c r="E509" s="463"/>
      <c r="F509" s="463"/>
      <c r="G509" s="463"/>
      <c r="H509" s="463"/>
      <c r="I509" s="184"/>
      <c r="J509" s="336"/>
      <c r="K509" s="191"/>
      <c r="L509" s="191"/>
      <c r="M509" s="191"/>
      <c r="N509" s="191"/>
      <c r="O509" s="193"/>
      <c r="P509" s="193"/>
      <c r="Q509" s="258"/>
      <c r="R509" s="258"/>
      <c r="S509" s="194"/>
      <c r="T509" s="195"/>
    </row>
    <row r="510" spans="2:20" ht="15" hidden="1" customHeight="1">
      <c r="B510" s="181"/>
      <c r="C510" s="182"/>
      <c r="D510" s="463"/>
      <c r="E510" s="463"/>
      <c r="F510" s="463"/>
      <c r="G510" s="463"/>
      <c r="H510" s="463"/>
      <c r="I510" s="197"/>
      <c r="J510" s="263"/>
      <c r="K510" s="185"/>
      <c r="L510" s="185"/>
      <c r="M510" s="185"/>
      <c r="N510" s="185"/>
      <c r="O510" s="186"/>
      <c r="P510" s="311"/>
      <c r="Q510" s="186"/>
      <c r="R510" s="186"/>
      <c r="S510" s="325"/>
      <c r="T510" s="188"/>
    </row>
    <row r="511" spans="2:20" ht="15" hidden="1" customHeight="1">
      <c r="B511" s="181"/>
      <c r="C511" s="182"/>
      <c r="D511" s="463"/>
      <c r="E511" s="463"/>
      <c r="F511" s="463"/>
      <c r="G511" s="463"/>
      <c r="H511" s="463"/>
      <c r="I511" s="184"/>
      <c r="J511" s="189"/>
      <c r="K511" s="337"/>
      <c r="L511" s="337"/>
      <c r="M511" s="337"/>
      <c r="N511" s="337"/>
      <c r="O511" s="193"/>
      <c r="P511" s="193"/>
      <c r="Q511" s="193"/>
      <c r="R511" s="193"/>
      <c r="S511" s="194"/>
      <c r="T511" s="195"/>
    </row>
    <row r="512" spans="2:20" ht="15" hidden="1" customHeight="1">
      <c r="B512" s="338"/>
      <c r="C512" s="339"/>
      <c r="D512" s="279"/>
      <c r="E512" s="279"/>
      <c r="F512" s="279"/>
      <c r="G512" s="279"/>
      <c r="H512" s="279"/>
      <c r="I512" s="340"/>
      <c r="J512" s="263"/>
      <c r="K512" s="185"/>
      <c r="L512" s="185"/>
      <c r="M512" s="185"/>
      <c r="N512" s="185"/>
      <c r="O512" s="186"/>
      <c r="P512" s="186"/>
      <c r="Q512" s="186"/>
      <c r="R512" s="341"/>
      <c r="S512" s="342"/>
      <c r="T512" s="188"/>
    </row>
    <row r="544" spans="17:17" s="398" customFormat="1">
      <c r="Q544" s="397"/>
    </row>
    <row r="545" spans="17:17" s="398" customFormat="1">
      <c r="Q545" s="397"/>
    </row>
    <row r="546" spans="17:17" s="398" customFormat="1">
      <c r="Q546" s="397"/>
    </row>
    <row r="547" spans="17:17" s="398" customFormat="1">
      <c r="Q547" s="397"/>
    </row>
    <row r="548" spans="17:17" s="398" customFormat="1">
      <c r="Q548" s="397"/>
    </row>
    <row r="549" spans="17:17" s="398" customFormat="1">
      <c r="Q549" s="397"/>
    </row>
    <row r="550" spans="17:17" s="398" customFormat="1">
      <c r="Q550" s="397"/>
    </row>
    <row r="551" spans="17:17" s="398" customFormat="1">
      <c r="Q551" s="397"/>
    </row>
    <row r="552" spans="17:17" s="398" customFormat="1">
      <c r="Q552" s="397"/>
    </row>
    <row r="553" spans="17:17" s="398" customFormat="1">
      <c r="Q553" s="397"/>
    </row>
    <row r="554" spans="17:17" s="398" customFormat="1">
      <c r="Q554" s="397"/>
    </row>
    <row r="555" spans="17:17" s="398" customFormat="1">
      <c r="Q555" s="397"/>
    </row>
    <row r="556" spans="17:17" s="398" customFormat="1">
      <c r="Q556" s="397"/>
    </row>
    <row r="557" spans="17:17" s="398" customFormat="1">
      <c r="Q557" s="397"/>
    </row>
    <row r="558" spans="17:17" s="398" customFormat="1">
      <c r="Q558" s="397"/>
    </row>
    <row r="559" spans="17:17" s="398" customFormat="1">
      <c r="Q559" s="397"/>
    </row>
    <row r="560" spans="17:17" s="398" customFormat="1">
      <c r="Q560" s="397"/>
    </row>
  </sheetData>
  <mergeCells count="239">
    <mergeCell ref="L33:T33"/>
    <mergeCell ref="C36:F36"/>
    <mergeCell ref="C174:F174"/>
    <mergeCell ref="H175:H179"/>
    <mergeCell ref="I175:I179"/>
    <mergeCell ref="D181:E181"/>
    <mergeCell ref="L129:T129"/>
    <mergeCell ref="C134:F134"/>
    <mergeCell ref="C161:H161"/>
    <mergeCell ref="I161:K161"/>
    <mergeCell ref="L97:T97"/>
    <mergeCell ref="D72:E72"/>
    <mergeCell ref="I33:K33"/>
    <mergeCell ref="C129:H129"/>
    <mergeCell ref="I129:K129"/>
    <mergeCell ref="C132:F132"/>
    <mergeCell ref="C38:F38"/>
    <mergeCell ref="D40:E40"/>
    <mergeCell ref="C46:F46"/>
    <mergeCell ref="H47:H51"/>
    <mergeCell ref="C153:F153"/>
    <mergeCell ref="C154:F154"/>
    <mergeCell ref="L65:T65"/>
    <mergeCell ref="C68:F68"/>
    <mergeCell ref="C508:F508"/>
    <mergeCell ref="C110:F110"/>
    <mergeCell ref="C102:F102"/>
    <mergeCell ref="D119:E119"/>
    <mergeCell ref="J114:R114"/>
    <mergeCell ref="C122:F122"/>
    <mergeCell ref="C121:F121"/>
    <mergeCell ref="I481:K481"/>
    <mergeCell ref="J498:R498"/>
    <mergeCell ref="C481:H481"/>
    <mergeCell ref="D497:E498"/>
    <mergeCell ref="I497:I498"/>
    <mergeCell ref="L481:T481"/>
    <mergeCell ref="H111:H115"/>
    <mergeCell ref="I111:I115"/>
    <mergeCell ref="C505:F505"/>
    <mergeCell ref="H499:H500"/>
    <mergeCell ref="I499:I500"/>
    <mergeCell ref="I495:I496"/>
    <mergeCell ref="L161:T161"/>
    <mergeCell ref="C164:F164"/>
    <mergeCell ref="C506:F506"/>
    <mergeCell ref="C196:F196"/>
    <mergeCell ref="C198:F198"/>
    <mergeCell ref="C334:F334"/>
    <mergeCell ref="I143:I147"/>
    <mergeCell ref="I79:I83"/>
    <mergeCell ref="C78:F78"/>
    <mergeCell ref="H79:H83"/>
    <mergeCell ref="D136:E136"/>
    <mergeCell ref="C142:F142"/>
    <mergeCell ref="H143:H147"/>
    <mergeCell ref="D149:E149"/>
    <mergeCell ref="D151:E151"/>
    <mergeCell ref="D85:E85"/>
    <mergeCell ref="C90:F90"/>
    <mergeCell ref="C92:F92"/>
    <mergeCell ref="C294:F294"/>
    <mergeCell ref="D296:E296"/>
    <mergeCell ref="C302:F302"/>
    <mergeCell ref="C220:F220"/>
    <mergeCell ref="I321:K321"/>
    <mergeCell ref="H495:H496"/>
    <mergeCell ref="C156:F156"/>
    <mergeCell ref="I193:K193"/>
    <mergeCell ref="C100:F100"/>
    <mergeCell ref="I97:K97"/>
    <mergeCell ref="D117:E117"/>
    <mergeCell ref="D503:E503"/>
    <mergeCell ref="C124:F124"/>
    <mergeCell ref="D501:E501"/>
    <mergeCell ref="C97:H97"/>
    <mergeCell ref="C186:F186"/>
    <mergeCell ref="C188:F188"/>
    <mergeCell ref="D247:E247"/>
    <mergeCell ref="C249:F249"/>
    <mergeCell ref="C250:F250"/>
    <mergeCell ref="C193:H193"/>
    <mergeCell ref="D499:E500"/>
    <mergeCell ref="C185:F185"/>
    <mergeCell ref="D104:E104"/>
    <mergeCell ref="H497:H498"/>
    <mergeCell ref="C313:F313"/>
    <mergeCell ref="C314:F314"/>
    <mergeCell ref="C316:F316"/>
    <mergeCell ref="C292:F292"/>
    <mergeCell ref="C484:F484"/>
    <mergeCell ref="D488:E488"/>
    <mergeCell ref="C494:F494"/>
    <mergeCell ref="D495:E496"/>
    <mergeCell ref="C486:F486"/>
    <mergeCell ref="L193:T193"/>
    <mergeCell ref="L321:T321"/>
    <mergeCell ref="D183:E183"/>
    <mergeCell ref="C166:F166"/>
    <mergeCell ref="D168:E168"/>
    <mergeCell ref="C390:F390"/>
    <mergeCell ref="C348:F348"/>
    <mergeCell ref="H367:H371"/>
    <mergeCell ref="I367:I371"/>
    <mergeCell ref="C225:H225"/>
    <mergeCell ref="C218:F218"/>
    <mergeCell ref="I207:I211"/>
    <mergeCell ref="D213:E213"/>
    <mergeCell ref="C324:F324"/>
    <mergeCell ref="D343:E343"/>
    <mergeCell ref="D341:E341"/>
    <mergeCell ref="I225:K225"/>
    <mergeCell ref="C345:F345"/>
    <mergeCell ref="I335:I339"/>
    <mergeCell ref="C356:F356"/>
    <mergeCell ref="C358:F358"/>
    <mergeCell ref="D360:E360"/>
    <mergeCell ref="C377:F377"/>
    <mergeCell ref="C378:F378"/>
    <mergeCell ref="C380:F380"/>
    <mergeCell ref="D200:E200"/>
    <mergeCell ref="C206:F206"/>
    <mergeCell ref="D215:E215"/>
    <mergeCell ref="C217:F217"/>
    <mergeCell ref="C321:H321"/>
    <mergeCell ref="C366:F366"/>
    <mergeCell ref="D245:E245"/>
    <mergeCell ref="C353:H353"/>
    <mergeCell ref="C252:F252"/>
    <mergeCell ref="C257:H257"/>
    <mergeCell ref="D279:E279"/>
    <mergeCell ref="H303:H307"/>
    <mergeCell ref="D373:E373"/>
    <mergeCell ref="D375:E375"/>
    <mergeCell ref="C346:F346"/>
    <mergeCell ref="H335:H339"/>
    <mergeCell ref="C326:F326"/>
    <mergeCell ref="D328:E328"/>
    <mergeCell ref="C1:H1"/>
    <mergeCell ref="H15:H19"/>
    <mergeCell ref="I1:K1"/>
    <mergeCell ref="C14:F14"/>
    <mergeCell ref="C65:H65"/>
    <mergeCell ref="C25:F25"/>
    <mergeCell ref="C26:F26"/>
    <mergeCell ref="C28:F28"/>
    <mergeCell ref="I65:K65"/>
    <mergeCell ref="C33:H33"/>
    <mergeCell ref="I47:I51"/>
    <mergeCell ref="D53:E53"/>
    <mergeCell ref="D55:E55"/>
    <mergeCell ref="C57:F57"/>
    <mergeCell ref="C58:F58"/>
    <mergeCell ref="C60:F60"/>
    <mergeCell ref="L1:T1"/>
    <mergeCell ref="C4:F4"/>
    <mergeCell ref="C6:F6"/>
    <mergeCell ref="D8:E8"/>
    <mergeCell ref="D21:E21"/>
    <mergeCell ref="D23:E23"/>
    <mergeCell ref="I15:I19"/>
    <mergeCell ref="L417:T417"/>
    <mergeCell ref="C420:F420"/>
    <mergeCell ref="C262:F262"/>
    <mergeCell ref="L289:T289"/>
    <mergeCell ref="D264:E264"/>
    <mergeCell ref="C270:F270"/>
    <mergeCell ref="H271:H275"/>
    <mergeCell ref="I271:I275"/>
    <mergeCell ref="D277:E277"/>
    <mergeCell ref="I303:I307"/>
    <mergeCell ref="C281:F281"/>
    <mergeCell ref="C282:F282"/>
    <mergeCell ref="C284:F284"/>
    <mergeCell ref="C289:H289"/>
    <mergeCell ref="I289:K289"/>
    <mergeCell ref="D309:E309"/>
    <mergeCell ref="D311:E311"/>
    <mergeCell ref="C70:F70"/>
    <mergeCell ref="D87:E87"/>
    <mergeCell ref="H207:H211"/>
    <mergeCell ref="I353:K353"/>
    <mergeCell ref="H431:H435"/>
    <mergeCell ref="I431:I435"/>
    <mergeCell ref="L385:T385"/>
    <mergeCell ref="C385:H385"/>
    <mergeCell ref="I385:K385"/>
    <mergeCell ref="C388:F388"/>
    <mergeCell ref="L225:T225"/>
    <mergeCell ref="C228:F228"/>
    <mergeCell ref="C230:F230"/>
    <mergeCell ref="D232:E232"/>
    <mergeCell ref="C238:F238"/>
    <mergeCell ref="H239:H243"/>
    <mergeCell ref="I239:I243"/>
    <mergeCell ref="I257:K257"/>
    <mergeCell ref="L257:T257"/>
    <mergeCell ref="C260:F260"/>
    <mergeCell ref="L353:T353"/>
    <mergeCell ref="C89:F89"/>
    <mergeCell ref="I417:K417"/>
    <mergeCell ref="D405:E405"/>
    <mergeCell ref="D392:E392"/>
    <mergeCell ref="C398:F398"/>
    <mergeCell ref="D399:E400"/>
    <mergeCell ref="H399:H400"/>
    <mergeCell ref="H401:H402"/>
    <mergeCell ref="D401:E404"/>
    <mergeCell ref="J402:R402"/>
    <mergeCell ref="H403:H404"/>
    <mergeCell ref="I403:I404"/>
    <mergeCell ref="I399:I400"/>
    <mergeCell ref="I401:I402"/>
    <mergeCell ref="D407:E407"/>
    <mergeCell ref="C409:F409"/>
    <mergeCell ref="C410:F410"/>
    <mergeCell ref="C412:F412"/>
    <mergeCell ref="C442:F442"/>
    <mergeCell ref="C444:F444"/>
    <mergeCell ref="C430:F430"/>
    <mergeCell ref="D437:E437"/>
    <mergeCell ref="D439:E439"/>
    <mergeCell ref="C441:F441"/>
    <mergeCell ref="C417:H417"/>
    <mergeCell ref="C422:F422"/>
    <mergeCell ref="D424:E424"/>
    <mergeCell ref="C474:F474"/>
    <mergeCell ref="C476:F476"/>
    <mergeCell ref="I449:T449"/>
    <mergeCell ref="C462:F462"/>
    <mergeCell ref="H463:H467"/>
    <mergeCell ref="I463:I467"/>
    <mergeCell ref="D469:E469"/>
    <mergeCell ref="D471:E471"/>
    <mergeCell ref="C473:F473"/>
    <mergeCell ref="C449:H449"/>
    <mergeCell ref="C452:F452"/>
    <mergeCell ref="C454:F454"/>
    <mergeCell ref="D456:E456"/>
  </mergeCells>
  <phoneticPr fontId="2" type="noConversion"/>
  <printOptions horizontalCentered="1" verticalCentered="1"/>
  <pageMargins left="0.59055118110236227" right="0.39370078740157483" top="0.78740157480314965" bottom="0.59055118110236227" header="0.39370078740157483" footer="0.55118110236220474"/>
  <pageSetup paperSize="9" orientation="landscape" r:id="rId1"/>
  <headerFooter alignWithMargins="0">
    <oddHeader>&amp;C&amp;"+,굵게"&amp;20&amp;U기 초 산 출 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44"/>
  </sheetPr>
  <dimension ref="A1:Q38"/>
  <sheetViews>
    <sheetView view="pageBreakPreview" workbookViewId="0">
      <selection activeCell="A7" sqref="A7:O7"/>
    </sheetView>
  </sheetViews>
  <sheetFormatPr defaultRowHeight="13.5"/>
  <cols>
    <col min="1" max="15" width="7.44140625" style="1" customWidth="1"/>
    <col min="16" max="16" width="2.88671875" style="1" customWidth="1"/>
    <col min="17" max="17" width="13.6640625" style="1" customWidth="1"/>
    <col min="18" max="18" width="10.5546875" style="1" bestFit="1" customWidth="1"/>
    <col min="19" max="16384" width="8.88671875" style="1"/>
  </cols>
  <sheetData>
    <row r="1" spans="1:17" s="9" customFormat="1" ht="27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7" s="9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7" s="9" customFormat="1" ht="27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7" s="9" customFormat="1" ht="27" customHeight="1">
      <c r="A4" s="10"/>
      <c r="B4" s="1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7" s="9" customFormat="1" ht="21.7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7" s="9" customFormat="1" ht="22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7" s="14" customFormat="1" ht="40.5" customHeight="1">
      <c r="A7" s="582" t="s">
        <v>189</v>
      </c>
      <c r="B7" s="582"/>
      <c r="C7" s="582"/>
      <c r="D7" s="582"/>
      <c r="E7" s="582"/>
      <c r="F7" s="582"/>
      <c r="G7" s="582"/>
      <c r="H7" s="582"/>
      <c r="I7" s="582"/>
      <c r="J7" s="582"/>
      <c r="K7" s="582"/>
      <c r="L7" s="582"/>
      <c r="M7" s="582"/>
      <c r="N7" s="582"/>
      <c r="O7" s="582"/>
    </row>
    <row r="8" spans="1:17" ht="20.25" customHeight="1">
      <c r="A8" s="3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7" ht="27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7" ht="27" customHeight="1">
      <c r="A10" s="3"/>
      <c r="B10" s="5"/>
      <c r="C10" s="3"/>
      <c r="D10" s="3"/>
      <c r="E10" s="3"/>
      <c r="F10" s="3"/>
      <c r="G10" s="3"/>
      <c r="H10" s="4"/>
      <c r="I10" s="3"/>
      <c r="J10" s="3"/>
      <c r="K10" s="3"/>
      <c r="L10" s="3"/>
      <c r="M10" s="3"/>
      <c r="N10" s="3"/>
      <c r="O10" s="3"/>
      <c r="Q10" s="7"/>
    </row>
    <row r="11" spans="1:17" ht="27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Q11" s="8"/>
    </row>
    <row r="12" spans="1:17" ht="27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Q12" s="8"/>
    </row>
    <row r="13" spans="1:17" ht="27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Q13" s="8"/>
    </row>
    <row r="14" spans="1:17" ht="27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Q14" s="8"/>
    </row>
    <row r="15" spans="1:17" ht="27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7" ht="27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</sheetData>
  <mergeCells count="1">
    <mergeCell ref="A7:O7"/>
  </mergeCells>
  <phoneticPr fontId="2" type="noConversion"/>
  <pageMargins left="0.9" right="0.64" top="1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FF0000"/>
  </sheetPr>
  <dimension ref="A1:BH242"/>
  <sheetViews>
    <sheetView view="pageBreakPreview" topLeftCell="A221" zoomScaleSheetLayoutView="100" workbookViewId="0">
      <selection activeCell="A6" sqref="A6"/>
    </sheetView>
  </sheetViews>
  <sheetFormatPr defaultColWidth="2.77734375" defaultRowHeight="15.95" customHeight="1"/>
  <cols>
    <col min="1" max="1" width="4.21875" style="110" customWidth="1"/>
    <col min="2" max="2" width="3.88671875" style="110" customWidth="1"/>
    <col min="3" max="3" width="3.44140625" style="110" customWidth="1"/>
    <col min="4" max="7" width="2.77734375" style="110" customWidth="1"/>
    <col min="8" max="8" width="3.33203125" style="110" customWidth="1"/>
    <col min="9" max="16" width="2.77734375" style="110"/>
    <col min="17" max="17" width="3.21875" style="110" bestFit="1" customWidth="1"/>
    <col min="18" max="18" width="2.77734375" style="110"/>
    <col min="19" max="19" width="2.88671875" style="110" bestFit="1" customWidth="1"/>
    <col min="20" max="20" width="2.77734375" style="110"/>
    <col min="21" max="21" width="2.88671875" style="110" bestFit="1" customWidth="1"/>
    <col min="22" max="41" width="2.77734375" style="110"/>
    <col min="42" max="42" width="7.6640625" style="110" bestFit="1" customWidth="1"/>
    <col min="43" max="16384" width="2.77734375" style="110"/>
  </cols>
  <sheetData>
    <row r="1" spans="1:60" s="71" customFormat="1" ht="15.95" hidden="1" customHeight="1">
      <c r="A1" s="434"/>
      <c r="B1" s="433" t="s">
        <v>353</v>
      </c>
      <c r="C1" s="433"/>
      <c r="D1" s="434"/>
      <c r="E1" s="434"/>
      <c r="F1" s="434"/>
      <c r="G1" s="434"/>
      <c r="H1" s="433"/>
      <c r="I1" s="433"/>
      <c r="J1" s="435"/>
      <c r="K1" s="434"/>
      <c r="L1" s="436"/>
      <c r="M1" s="437"/>
      <c r="N1" s="436"/>
      <c r="O1" s="437"/>
      <c r="P1" s="437"/>
      <c r="Q1" s="437"/>
      <c r="R1" s="662"/>
      <c r="S1" s="662"/>
      <c r="T1" s="662"/>
      <c r="U1" s="436"/>
      <c r="V1" s="662"/>
      <c r="W1" s="662"/>
      <c r="X1" s="662"/>
      <c r="Y1" s="434"/>
      <c r="Z1" s="662"/>
      <c r="AA1" s="662"/>
      <c r="AB1" s="662"/>
      <c r="AC1" s="662"/>
      <c r="AD1" s="662"/>
      <c r="AE1" s="662"/>
      <c r="AF1" s="662"/>
      <c r="AG1" s="662"/>
      <c r="AH1" s="662"/>
      <c r="AI1" s="662"/>
      <c r="AJ1" s="662"/>
      <c r="AK1" s="662"/>
      <c r="AL1" s="434"/>
      <c r="AM1" s="434"/>
      <c r="AN1" s="434"/>
      <c r="AO1" s="434"/>
      <c r="BF1" s="72"/>
      <c r="BG1" s="73"/>
      <c r="BH1" s="73"/>
    </row>
    <row r="2" spans="1:60" s="71" customFormat="1" ht="15.95" hidden="1" customHeight="1">
      <c r="B2" s="72"/>
      <c r="C2" s="72"/>
      <c r="H2" s="72"/>
      <c r="I2" s="72"/>
      <c r="J2" s="73"/>
      <c r="L2" s="70"/>
      <c r="M2" s="69"/>
      <c r="N2" s="70"/>
      <c r="O2" s="69"/>
      <c r="P2" s="69"/>
      <c r="Q2" s="69"/>
      <c r="R2" s="70"/>
      <c r="S2" s="70"/>
      <c r="T2" s="70"/>
      <c r="U2" s="70"/>
      <c r="V2" s="70"/>
      <c r="W2" s="70"/>
      <c r="X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BF2" s="72"/>
      <c r="BG2" s="73"/>
      <c r="BH2" s="73"/>
    </row>
    <row r="3" spans="1:60" s="77" customFormat="1" ht="15.95" hidden="1" customHeight="1">
      <c r="B3" s="74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6"/>
    </row>
    <row r="4" spans="1:60" s="77" customFormat="1" ht="15.95" hidden="1" customHeight="1">
      <c r="B4" s="78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 t="s">
        <v>152</v>
      </c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663">
        <v>68333</v>
      </c>
      <c r="AL4" s="664"/>
      <c r="AM4" s="80" t="s">
        <v>93</v>
      </c>
      <c r="AN4" s="79"/>
      <c r="AO4" s="81"/>
      <c r="AP4" s="111" t="s">
        <v>354</v>
      </c>
    </row>
    <row r="5" spans="1:60" s="77" customFormat="1" ht="15.95" hidden="1" customHeight="1">
      <c r="B5" s="78"/>
      <c r="C5" s="79" t="s">
        <v>176</v>
      </c>
      <c r="D5" s="79" t="s">
        <v>177</v>
      </c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81"/>
    </row>
    <row r="6" spans="1:60" s="77" customFormat="1" ht="15.95" hidden="1" customHeight="1">
      <c r="B6" s="78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81"/>
    </row>
    <row r="7" spans="1:60" s="77" customFormat="1" ht="15.95" hidden="1" customHeight="1">
      <c r="B7" s="78"/>
      <c r="C7" s="666" t="s">
        <v>533</v>
      </c>
      <c r="D7" s="667"/>
      <c r="E7" s="667"/>
      <c r="F7" s="667"/>
      <c r="G7" s="79" t="s">
        <v>77</v>
      </c>
      <c r="H7" s="82">
        <v>1</v>
      </c>
      <c r="I7" s="82" t="s">
        <v>178</v>
      </c>
      <c r="J7" s="82" t="s">
        <v>79</v>
      </c>
      <c r="K7" s="665" t="e">
        <f>VLOOKUP($C7,#REF!,2,FALSE)</f>
        <v>#REF!</v>
      </c>
      <c r="L7" s="665"/>
      <c r="M7" s="665"/>
      <c r="N7" s="82" t="s">
        <v>179</v>
      </c>
      <c r="O7" s="82" t="s">
        <v>79</v>
      </c>
      <c r="P7" s="83">
        <v>1</v>
      </c>
      <c r="Q7" s="84" t="s">
        <v>180</v>
      </c>
      <c r="R7" s="85">
        <v>8</v>
      </c>
      <c r="S7" s="82" t="s">
        <v>79</v>
      </c>
      <c r="T7" s="79">
        <v>25</v>
      </c>
      <c r="U7" s="84" t="s">
        <v>180</v>
      </c>
      <c r="V7" s="85">
        <v>20</v>
      </c>
      <c r="W7" s="82" t="s">
        <v>79</v>
      </c>
      <c r="X7" s="79">
        <v>16</v>
      </c>
      <c r="Y7" s="84" t="s">
        <v>180</v>
      </c>
      <c r="Z7" s="85">
        <v>12</v>
      </c>
      <c r="AA7" s="82" t="s">
        <v>78</v>
      </c>
      <c r="AB7" s="82"/>
      <c r="AC7" s="82"/>
      <c r="AD7" s="82"/>
      <c r="AE7" s="82"/>
      <c r="AF7" s="82"/>
      <c r="AG7" s="82"/>
      <c r="AH7" s="82"/>
      <c r="AI7" s="82"/>
      <c r="AJ7" s="82"/>
      <c r="AK7" s="653" t="e">
        <f>INT(H7*K7*P7/R7*T7/V7*X7/Z7)</f>
        <v>#REF!</v>
      </c>
      <c r="AL7" s="653"/>
      <c r="AM7" s="653"/>
      <c r="AN7" s="79" t="s">
        <v>181</v>
      </c>
      <c r="AO7" s="81"/>
    </row>
    <row r="8" spans="1:60" s="77" customFormat="1" ht="15.95" hidden="1" customHeight="1">
      <c r="B8" s="78"/>
      <c r="C8" s="79"/>
      <c r="D8" s="79"/>
      <c r="E8" s="79"/>
      <c r="F8" s="79"/>
      <c r="G8" s="79"/>
      <c r="H8" s="82"/>
      <c r="I8" s="82"/>
      <c r="J8" s="82"/>
      <c r="K8" s="86"/>
      <c r="L8" s="86"/>
      <c r="M8" s="86"/>
      <c r="N8" s="82"/>
      <c r="O8" s="82"/>
      <c r="P8" s="83"/>
      <c r="Q8" s="84"/>
      <c r="R8" s="85"/>
      <c r="S8" s="82"/>
      <c r="T8" s="79"/>
      <c r="U8" s="84"/>
      <c r="V8" s="85"/>
      <c r="W8" s="82"/>
      <c r="X8" s="79"/>
      <c r="Y8" s="84"/>
      <c r="Z8" s="85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79"/>
      <c r="AO8" s="81"/>
    </row>
    <row r="9" spans="1:60" s="77" customFormat="1" ht="15.95" hidden="1" customHeight="1">
      <c r="B9" s="78"/>
      <c r="C9" s="79"/>
      <c r="D9" s="79"/>
      <c r="E9" s="79"/>
      <c r="F9" s="79"/>
      <c r="G9" s="79"/>
      <c r="H9" s="82"/>
      <c r="I9" s="82"/>
      <c r="J9" s="82"/>
      <c r="K9" s="665"/>
      <c r="L9" s="665"/>
      <c r="M9" s="665"/>
      <c r="N9" s="82"/>
      <c r="O9" s="82"/>
      <c r="P9" s="83"/>
      <c r="Q9" s="84"/>
      <c r="R9" s="85"/>
      <c r="S9" s="82"/>
      <c r="T9" s="79"/>
      <c r="U9" s="84"/>
      <c r="V9" s="85"/>
      <c r="W9" s="82"/>
      <c r="X9" s="79"/>
      <c r="Y9" s="84"/>
      <c r="Z9" s="85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653"/>
      <c r="AL9" s="653"/>
      <c r="AM9" s="653"/>
      <c r="AN9" s="79"/>
      <c r="AO9" s="81"/>
    </row>
    <row r="10" spans="1:60" s="77" customFormat="1" ht="15.95" hidden="1" customHeight="1">
      <c r="B10" s="78"/>
      <c r="C10" s="87"/>
      <c r="D10" s="87"/>
      <c r="E10" s="87"/>
      <c r="F10" s="87"/>
      <c r="G10" s="87"/>
      <c r="H10" s="88"/>
      <c r="I10" s="88"/>
      <c r="J10" s="88"/>
      <c r="K10" s="89"/>
      <c r="L10" s="89"/>
      <c r="M10" s="89"/>
      <c r="N10" s="88"/>
      <c r="O10" s="88"/>
      <c r="P10" s="90"/>
      <c r="Q10" s="91"/>
      <c r="R10" s="92"/>
      <c r="S10" s="88"/>
      <c r="T10" s="87"/>
      <c r="U10" s="91"/>
      <c r="V10" s="92"/>
      <c r="W10" s="88"/>
      <c r="X10" s="87"/>
      <c r="Y10" s="91"/>
      <c r="Z10" s="92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7"/>
      <c r="AO10" s="93"/>
    </row>
    <row r="11" spans="1:60" s="77" customFormat="1" ht="15.95" hidden="1" customHeight="1">
      <c r="B11" s="78"/>
      <c r="C11" s="94"/>
      <c r="D11" s="94"/>
      <c r="E11" s="94"/>
      <c r="F11" s="94"/>
      <c r="G11" s="94"/>
      <c r="H11" s="95"/>
      <c r="I11" s="95"/>
      <c r="J11" s="95"/>
      <c r="K11" s="96"/>
      <c r="L11" s="96"/>
      <c r="M11" s="96"/>
      <c r="N11" s="95"/>
      <c r="O11" s="95"/>
      <c r="P11" s="97"/>
      <c r="Q11" s="98"/>
      <c r="R11" s="99"/>
      <c r="S11" s="95"/>
      <c r="T11" s="94"/>
      <c r="U11" s="98"/>
      <c r="V11" s="99"/>
      <c r="W11" s="95"/>
      <c r="X11" s="94"/>
      <c r="Y11" s="98"/>
      <c r="Z11" s="99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4"/>
      <c r="AO11" s="100"/>
    </row>
    <row r="12" spans="1:60" s="77" customFormat="1" ht="15.95" hidden="1" customHeight="1">
      <c r="B12" s="78"/>
      <c r="C12" s="79"/>
      <c r="D12" s="79" t="s">
        <v>182</v>
      </c>
      <c r="E12" s="79"/>
      <c r="F12" s="79"/>
      <c r="G12" s="79"/>
      <c r="H12" s="101"/>
      <c r="I12" s="101"/>
      <c r="J12" s="101"/>
      <c r="K12" s="86"/>
      <c r="L12" s="102"/>
      <c r="M12" s="102"/>
      <c r="N12" s="101"/>
      <c r="O12" s="82"/>
      <c r="P12" s="101"/>
      <c r="Q12" s="103"/>
      <c r="R12" s="101"/>
      <c r="S12" s="79"/>
      <c r="T12" s="79"/>
      <c r="U12" s="84"/>
      <c r="V12" s="85"/>
      <c r="W12" s="82"/>
      <c r="X12" s="79"/>
      <c r="Y12" s="84"/>
      <c r="Z12" s="85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653" t="e">
        <f>AK7+AK9</f>
        <v>#REF!</v>
      </c>
      <c r="AL12" s="653"/>
      <c r="AM12" s="653"/>
      <c r="AN12" s="79" t="s">
        <v>181</v>
      </c>
      <c r="AO12" s="81"/>
    </row>
    <row r="13" spans="1:60" s="77" customFormat="1" ht="15.95" hidden="1" customHeight="1">
      <c r="B13" s="78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81"/>
    </row>
    <row r="14" spans="1:60" s="77" customFormat="1" ht="15.95" hidden="1" customHeight="1">
      <c r="B14" s="78"/>
      <c r="C14" s="79" t="s">
        <v>183</v>
      </c>
      <c r="D14" s="79" t="s">
        <v>184</v>
      </c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81"/>
    </row>
    <row r="15" spans="1:60" s="77" customFormat="1" ht="15.95" hidden="1" customHeight="1">
      <c r="B15" s="78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81"/>
    </row>
    <row r="16" spans="1:60" s="77" customFormat="1" ht="15.95" hidden="1" customHeight="1">
      <c r="B16" s="78"/>
      <c r="C16" s="79"/>
      <c r="D16" s="79" t="s">
        <v>185</v>
      </c>
      <c r="E16" s="79"/>
      <c r="F16" s="79"/>
      <c r="G16" s="79" t="s">
        <v>77</v>
      </c>
      <c r="H16" s="660">
        <v>10.3</v>
      </c>
      <c r="I16" s="660"/>
      <c r="J16" s="83" t="s">
        <v>0</v>
      </c>
      <c r="K16" s="79"/>
      <c r="L16" s="82" t="s">
        <v>79</v>
      </c>
      <c r="M16" s="653" t="e">
        <f>#REF!</f>
        <v>#REF!</v>
      </c>
      <c r="N16" s="653"/>
      <c r="O16" s="79" t="s">
        <v>179</v>
      </c>
      <c r="P16" s="82" t="s">
        <v>78</v>
      </c>
      <c r="Q16" s="653" t="e">
        <f>INT(H16*M16)</f>
        <v>#REF!</v>
      </c>
      <c r="R16" s="653"/>
      <c r="S16" s="653"/>
      <c r="T16" s="79" t="s">
        <v>181</v>
      </c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81"/>
    </row>
    <row r="17" spans="1:60" s="77" customFormat="1" ht="15.95" hidden="1" customHeight="1">
      <c r="B17" s="78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81"/>
    </row>
    <row r="18" spans="1:60" s="77" customFormat="1" ht="15.95" hidden="1" customHeight="1">
      <c r="B18" s="78"/>
      <c r="C18" s="79"/>
      <c r="D18" s="79" t="s">
        <v>1</v>
      </c>
      <c r="E18" s="79"/>
      <c r="F18" s="79"/>
      <c r="G18" s="79" t="s">
        <v>77</v>
      </c>
      <c r="H18" s="79" t="s">
        <v>2</v>
      </c>
      <c r="I18" s="79"/>
      <c r="J18" s="79"/>
      <c r="K18" s="79"/>
      <c r="L18" s="82" t="s">
        <v>79</v>
      </c>
      <c r="M18" s="658">
        <v>0.2</v>
      </c>
      <c r="N18" s="658"/>
      <c r="O18" s="79"/>
      <c r="P18" s="82" t="s">
        <v>78</v>
      </c>
      <c r="Q18" s="653" t="e">
        <f>INT(Q16*M18)</f>
        <v>#REF!</v>
      </c>
      <c r="R18" s="653"/>
      <c r="S18" s="653"/>
      <c r="T18" s="79" t="s">
        <v>181</v>
      </c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81"/>
    </row>
    <row r="19" spans="1:60" s="77" customFormat="1" ht="15.95" hidden="1" customHeight="1">
      <c r="B19" s="78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81"/>
    </row>
    <row r="20" spans="1:60" s="77" customFormat="1" ht="15.95" hidden="1" customHeight="1"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81"/>
    </row>
    <row r="21" spans="1:60" s="77" customFormat="1" ht="15.95" hidden="1" customHeight="1">
      <c r="B21" s="78"/>
      <c r="C21" s="79"/>
      <c r="D21" s="79" t="s">
        <v>182</v>
      </c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653" t="e">
        <f>Q16+Q18</f>
        <v>#REF!</v>
      </c>
      <c r="R21" s="653"/>
      <c r="S21" s="653"/>
      <c r="T21" s="79" t="s">
        <v>181</v>
      </c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81"/>
    </row>
    <row r="22" spans="1:60" s="77" customFormat="1" ht="15.95" hidden="1" customHeight="1">
      <c r="B22" s="78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81"/>
    </row>
    <row r="23" spans="1:60" s="77" customFormat="1" ht="15.95" hidden="1" customHeight="1">
      <c r="B23" s="78"/>
      <c r="C23" s="79" t="s">
        <v>3</v>
      </c>
      <c r="D23" s="79" t="s">
        <v>4</v>
      </c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81"/>
    </row>
    <row r="24" spans="1:60" s="77" customFormat="1" ht="15.95" hidden="1" customHeight="1">
      <c r="B24" s="78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81"/>
    </row>
    <row r="25" spans="1:60" s="77" customFormat="1" ht="15.95" hidden="1" customHeight="1">
      <c r="B25" s="78"/>
      <c r="C25" s="79"/>
      <c r="D25" s="653">
        <v>2503</v>
      </c>
      <c r="E25" s="653"/>
      <c r="F25" s="84" t="s">
        <v>180</v>
      </c>
      <c r="G25" s="653">
        <v>10000000</v>
      </c>
      <c r="H25" s="653"/>
      <c r="I25" s="653"/>
      <c r="J25" s="653"/>
      <c r="K25" s="82" t="s">
        <v>79</v>
      </c>
      <c r="L25" s="661">
        <f>AK4</f>
        <v>68333</v>
      </c>
      <c r="M25" s="661"/>
      <c r="N25" s="661"/>
      <c r="O25" s="661"/>
      <c r="P25" s="82" t="s">
        <v>78</v>
      </c>
      <c r="Q25" s="653">
        <f>INT(D25/G25*L25*1000)</f>
        <v>17103</v>
      </c>
      <c r="R25" s="653"/>
      <c r="S25" s="653"/>
      <c r="T25" s="79" t="s">
        <v>181</v>
      </c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81"/>
    </row>
    <row r="26" spans="1:60" s="77" customFormat="1" ht="15.95" hidden="1" customHeight="1"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81"/>
    </row>
    <row r="27" spans="1:60" s="77" customFormat="1" ht="15.95" hidden="1" customHeight="1">
      <c r="B27" s="78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81"/>
    </row>
    <row r="28" spans="1:60" s="77" customFormat="1" ht="15.95" hidden="1" customHeight="1">
      <c r="B28" s="78"/>
      <c r="C28" s="79" t="s">
        <v>5</v>
      </c>
      <c r="D28" s="79" t="s">
        <v>6</v>
      </c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81"/>
    </row>
    <row r="29" spans="1:60" s="77" customFormat="1" ht="15.95" hidden="1" customHeight="1">
      <c r="B29" s="78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81"/>
    </row>
    <row r="30" spans="1:60" s="77" customFormat="1" ht="15.95" hidden="1" customHeight="1">
      <c r="B30" s="78"/>
      <c r="C30" s="79"/>
      <c r="D30" s="653" t="e">
        <f>AK12</f>
        <v>#REF!</v>
      </c>
      <c r="E30" s="653"/>
      <c r="F30" s="653"/>
      <c r="G30" s="82" t="s">
        <v>76</v>
      </c>
      <c r="H30" s="653" t="e">
        <f>Q21</f>
        <v>#REF!</v>
      </c>
      <c r="I30" s="653"/>
      <c r="J30" s="653"/>
      <c r="K30" s="82" t="s">
        <v>76</v>
      </c>
      <c r="L30" s="653">
        <f>Q25</f>
        <v>17103</v>
      </c>
      <c r="M30" s="653"/>
      <c r="N30" s="653"/>
      <c r="O30" s="79"/>
      <c r="P30" s="82" t="s">
        <v>78</v>
      </c>
      <c r="Q30" s="653" t="e">
        <f>D30+H30+L30</f>
        <v>#REF!</v>
      </c>
      <c r="R30" s="653"/>
      <c r="S30" s="653"/>
      <c r="T30" s="79" t="s">
        <v>181</v>
      </c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81"/>
    </row>
    <row r="31" spans="1:60" s="77" customFormat="1" ht="15.95" hidden="1" customHeight="1">
      <c r="B31" s="104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6"/>
    </row>
    <row r="32" spans="1:60" s="71" customFormat="1" ht="15.95" customHeight="1">
      <c r="A32" s="434"/>
      <c r="B32" s="433" t="s">
        <v>529</v>
      </c>
      <c r="C32" s="433"/>
      <c r="D32" s="434"/>
      <c r="E32" s="434"/>
      <c r="F32" s="434"/>
      <c r="G32" s="434"/>
      <c r="H32" s="433"/>
      <c r="I32" s="433"/>
      <c r="J32" s="435"/>
      <c r="K32" s="434"/>
      <c r="L32" s="436"/>
      <c r="M32" s="437"/>
      <c r="N32" s="436"/>
      <c r="O32" s="437"/>
      <c r="P32" s="437"/>
      <c r="Q32" s="437"/>
      <c r="R32" s="662"/>
      <c r="S32" s="662"/>
      <c r="T32" s="662"/>
      <c r="U32" s="436"/>
      <c r="V32" s="662"/>
      <c r="W32" s="662"/>
      <c r="X32" s="662"/>
      <c r="Y32" s="434"/>
      <c r="Z32" s="662"/>
      <c r="AA32" s="662"/>
      <c r="AB32" s="662"/>
      <c r="AC32" s="662"/>
      <c r="AD32" s="662"/>
      <c r="AE32" s="662"/>
      <c r="AF32" s="662"/>
      <c r="AG32" s="662"/>
      <c r="AH32" s="662"/>
      <c r="AI32" s="662"/>
      <c r="AJ32" s="662"/>
      <c r="AK32" s="662"/>
      <c r="AL32" s="434"/>
      <c r="AM32" s="434"/>
      <c r="AN32" s="434"/>
      <c r="AO32" s="434"/>
      <c r="BF32" s="72"/>
      <c r="BG32" s="73"/>
      <c r="BH32" s="73"/>
    </row>
    <row r="33" spans="2:60" s="71" customFormat="1" ht="15.95" customHeight="1">
      <c r="B33" s="72"/>
      <c r="C33" s="72"/>
      <c r="H33" s="72"/>
      <c r="I33" s="72"/>
      <c r="J33" s="73"/>
      <c r="L33" s="70"/>
      <c r="M33" s="69"/>
      <c r="N33" s="70"/>
      <c r="O33" s="69"/>
      <c r="P33" s="69"/>
      <c r="Q33" s="69"/>
      <c r="R33" s="70"/>
      <c r="S33" s="70"/>
      <c r="T33" s="70"/>
      <c r="U33" s="70"/>
      <c r="V33" s="70"/>
      <c r="W33" s="70"/>
      <c r="X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BF33" s="72"/>
      <c r="BG33" s="73"/>
      <c r="BH33" s="73"/>
    </row>
    <row r="34" spans="2:60" s="77" customFormat="1" ht="15.95" customHeight="1">
      <c r="B34" s="74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2:60" s="77" customFormat="1" ht="15.95" customHeight="1">
      <c r="B35" s="78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 t="s">
        <v>152</v>
      </c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663">
        <v>33909</v>
      </c>
      <c r="AL35" s="664"/>
      <c r="AM35" s="80" t="s">
        <v>93</v>
      </c>
      <c r="AN35" s="79"/>
      <c r="AO35" s="81"/>
      <c r="AP35" s="111" t="s">
        <v>354</v>
      </c>
    </row>
    <row r="36" spans="2:60" s="77" customFormat="1" ht="15.95" customHeight="1">
      <c r="B36" s="78"/>
      <c r="C36" s="79" t="s">
        <v>176</v>
      </c>
      <c r="D36" s="79" t="s">
        <v>177</v>
      </c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81"/>
    </row>
    <row r="37" spans="2:60" s="77" customFormat="1" ht="15.95" customHeight="1">
      <c r="B37" s="78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81"/>
    </row>
    <row r="38" spans="2:60" s="77" customFormat="1" ht="15.95" customHeight="1">
      <c r="B38" s="78"/>
      <c r="C38" s="666" t="s">
        <v>533</v>
      </c>
      <c r="D38" s="667"/>
      <c r="E38" s="667"/>
      <c r="F38" s="667"/>
      <c r="G38" s="79" t="s">
        <v>77</v>
      </c>
      <c r="H38" s="82">
        <v>1</v>
      </c>
      <c r="I38" s="82" t="s">
        <v>178</v>
      </c>
      <c r="J38" s="82" t="s">
        <v>79</v>
      </c>
      <c r="K38" s="665" t="e">
        <f>VLOOKUP($C38,#REF!,2,FALSE)</f>
        <v>#REF!</v>
      </c>
      <c r="L38" s="665"/>
      <c r="M38" s="665"/>
      <c r="N38" s="82" t="s">
        <v>179</v>
      </c>
      <c r="O38" s="82" t="s">
        <v>79</v>
      </c>
      <c r="P38" s="83">
        <v>1</v>
      </c>
      <c r="Q38" s="84" t="s">
        <v>180</v>
      </c>
      <c r="R38" s="85">
        <v>8</v>
      </c>
      <c r="S38" s="82" t="s">
        <v>79</v>
      </c>
      <c r="T38" s="79">
        <v>25</v>
      </c>
      <c r="U38" s="84" t="s">
        <v>180</v>
      </c>
      <c r="V38" s="85">
        <v>20</v>
      </c>
      <c r="W38" s="82" t="s">
        <v>79</v>
      </c>
      <c r="X38" s="79">
        <v>16</v>
      </c>
      <c r="Y38" s="84" t="s">
        <v>180</v>
      </c>
      <c r="Z38" s="85">
        <v>12</v>
      </c>
      <c r="AA38" s="82" t="s">
        <v>78</v>
      </c>
      <c r="AB38" s="82"/>
      <c r="AC38" s="82"/>
      <c r="AD38" s="82"/>
      <c r="AE38" s="82"/>
      <c r="AF38" s="82"/>
      <c r="AG38" s="82"/>
      <c r="AH38" s="82"/>
      <c r="AI38" s="82"/>
      <c r="AJ38" s="82"/>
      <c r="AK38" s="653" t="e">
        <f>INT(H38*K38*P38/R38*T38/V38*X38/Z38)</f>
        <v>#REF!</v>
      </c>
      <c r="AL38" s="653"/>
      <c r="AM38" s="653"/>
      <c r="AN38" s="79" t="s">
        <v>181</v>
      </c>
      <c r="AO38" s="81"/>
    </row>
    <row r="39" spans="2:60" s="77" customFormat="1" ht="15.95" customHeight="1">
      <c r="B39" s="78"/>
      <c r="C39" s="79"/>
      <c r="D39" s="79"/>
      <c r="E39" s="79"/>
      <c r="F39" s="79"/>
      <c r="G39" s="79"/>
      <c r="H39" s="82"/>
      <c r="I39" s="82"/>
      <c r="J39" s="82"/>
      <c r="K39" s="86"/>
      <c r="L39" s="86"/>
      <c r="M39" s="86"/>
      <c r="N39" s="82"/>
      <c r="O39" s="82"/>
      <c r="P39" s="83"/>
      <c r="Q39" s="84"/>
      <c r="R39" s="85"/>
      <c r="S39" s="82"/>
      <c r="T39" s="79"/>
      <c r="U39" s="84"/>
      <c r="V39" s="85"/>
      <c r="W39" s="82"/>
      <c r="X39" s="79"/>
      <c r="Y39" s="84"/>
      <c r="Z39" s="85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79"/>
      <c r="AO39" s="81"/>
    </row>
    <row r="40" spans="2:60" s="77" customFormat="1" ht="15.95" customHeight="1">
      <c r="B40" s="78"/>
      <c r="C40" s="79"/>
      <c r="D40" s="79"/>
      <c r="E40" s="79"/>
      <c r="F40" s="79"/>
      <c r="G40" s="79"/>
      <c r="H40" s="82"/>
      <c r="I40" s="82"/>
      <c r="J40" s="82"/>
      <c r="K40" s="665"/>
      <c r="L40" s="665"/>
      <c r="M40" s="665"/>
      <c r="N40" s="82"/>
      <c r="O40" s="82"/>
      <c r="P40" s="83"/>
      <c r="Q40" s="84"/>
      <c r="R40" s="85"/>
      <c r="S40" s="82"/>
      <c r="T40" s="79"/>
      <c r="U40" s="84"/>
      <c r="V40" s="85"/>
      <c r="W40" s="82"/>
      <c r="X40" s="79"/>
      <c r="Y40" s="84"/>
      <c r="Z40" s="85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653"/>
      <c r="AL40" s="653"/>
      <c r="AM40" s="653"/>
      <c r="AN40" s="79"/>
      <c r="AO40" s="81"/>
    </row>
    <row r="41" spans="2:60" s="77" customFormat="1" ht="15.95" customHeight="1">
      <c r="B41" s="78"/>
      <c r="C41" s="87"/>
      <c r="D41" s="87"/>
      <c r="E41" s="87"/>
      <c r="F41" s="87"/>
      <c r="G41" s="87"/>
      <c r="H41" s="88"/>
      <c r="I41" s="88"/>
      <c r="J41" s="88"/>
      <c r="K41" s="89"/>
      <c r="L41" s="89"/>
      <c r="M41" s="89"/>
      <c r="N41" s="88"/>
      <c r="O41" s="88"/>
      <c r="P41" s="90"/>
      <c r="Q41" s="91"/>
      <c r="R41" s="92"/>
      <c r="S41" s="88"/>
      <c r="T41" s="87"/>
      <c r="U41" s="91"/>
      <c r="V41" s="92"/>
      <c r="W41" s="88"/>
      <c r="X41" s="87"/>
      <c r="Y41" s="91"/>
      <c r="Z41" s="92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7"/>
      <c r="AO41" s="93"/>
    </row>
    <row r="42" spans="2:60" s="77" customFormat="1" ht="15.95" customHeight="1">
      <c r="B42" s="78"/>
      <c r="C42" s="94"/>
      <c r="D42" s="94"/>
      <c r="E42" s="94"/>
      <c r="F42" s="94"/>
      <c r="G42" s="94"/>
      <c r="H42" s="95"/>
      <c r="I42" s="95"/>
      <c r="J42" s="95"/>
      <c r="K42" s="96"/>
      <c r="L42" s="96"/>
      <c r="M42" s="96"/>
      <c r="N42" s="95"/>
      <c r="O42" s="95"/>
      <c r="P42" s="97"/>
      <c r="Q42" s="98"/>
      <c r="R42" s="99"/>
      <c r="S42" s="95"/>
      <c r="T42" s="94"/>
      <c r="U42" s="98"/>
      <c r="V42" s="99"/>
      <c r="W42" s="95"/>
      <c r="X42" s="94"/>
      <c r="Y42" s="98"/>
      <c r="Z42" s="99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4"/>
      <c r="AO42" s="100"/>
    </row>
    <row r="43" spans="2:60" s="77" customFormat="1" ht="15.95" customHeight="1">
      <c r="B43" s="78"/>
      <c r="C43" s="79"/>
      <c r="D43" s="79" t="s">
        <v>182</v>
      </c>
      <c r="E43" s="79"/>
      <c r="F43" s="79"/>
      <c r="G43" s="79"/>
      <c r="H43" s="101"/>
      <c r="I43" s="101"/>
      <c r="J43" s="101"/>
      <c r="K43" s="86"/>
      <c r="L43" s="102"/>
      <c r="M43" s="102"/>
      <c r="N43" s="101"/>
      <c r="O43" s="82"/>
      <c r="P43" s="101"/>
      <c r="Q43" s="103"/>
      <c r="R43" s="101"/>
      <c r="S43" s="79"/>
      <c r="T43" s="79"/>
      <c r="U43" s="84"/>
      <c r="V43" s="85"/>
      <c r="W43" s="82"/>
      <c r="X43" s="79"/>
      <c r="Y43" s="84"/>
      <c r="Z43" s="85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653" t="e">
        <f>INT(AK38+AK40)</f>
        <v>#REF!</v>
      </c>
      <c r="AL43" s="653"/>
      <c r="AM43" s="653"/>
      <c r="AN43" s="79" t="s">
        <v>181</v>
      </c>
      <c r="AO43" s="81"/>
    </row>
    <row r="44" spans="2:60" s="77" customFormat="1" ht="15.95" customHeight="1">
      <c r="B44" s="78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81"/>
    </row>
    <row r="45" spans="2:60" s="77" customFormat="1" ht="15.95" customHeight="1">
      <c r="B45" s="78"/>
      <c r="C45" s="79" t="s">
        <v>183</v>
      </c>
      <c r="D45" s="79" t="s">
        <v>184</v>
      </c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81"/>
    </row>
    <row r="46" spans="2:60" s="77" customFormat="1" ht="15.95" customHeight="1">
      <c r="B46" s="78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81"/>
    </row>
    <row r="47" spans="2:60" s="77" customFormat="1" ht="15.95" customHeight="1">
      <c r="B47" s="78"/>
      <c r="C47" s="79"/>
      <c r="D47" s="79" t="s">
        <v>185</v>
      </c>
      <c r="E47" s="79"/>
      <c r="F47" s="79"/>
      <c r="G47" s="79" t="s">
        <v>77</v>
      </c>
      <c r="H47" s="660">
        <v>5.0999999999999996</v>
      </c>
      <c r="I47" s="660"/>
      <c r="J47" s="83" t="s">
        <v>0</v>
      </c>
      <c r="K47" s="79"/>
      <c r="L47" s="82" t="s">
        <v>79</v>
      </c>
      <c r="M47" s="653" t="e">
        <f>#REF!</f>
        <v>#REF!</v>
      </c>
      <c r="N47" s="653"/>
      <c r="O47" s="79" t="s">
        <v>179</v>
      </c>
      <c r="P47" s="82" t="s">
        <v>78</v>
      </c>
      <c r="Q47" s="653" t="e">
        <f>INT(H47*M47)</f>
        <v>#REF!</v>
      </c>
      <c r="R47" s="653"/>
      <c r="S47" s="653"/>
      <c r="T47" s="79" t="s">
        <v>181</v>
      </c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81"/>
    </row>
    <row r="48" spans="2:60" s="77" customFormat="1" ht="15.95" customHeight="1">
      <c r="B48" s="78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81"/>
    </row>
    <row r="49" spans="1:41" s="77" customFormat="1" ht="15.95" customHeight="1">
      <c r="B49" s="78"/>
      <c r="C49" s="79"/>
      <c r="D49" s="79" t="s">
        <v>1</v>
      </c>
      <c r="E49" s="79"/>
      <c r="F49" s="79"/>
      <c r="G49" s="79" t="s">
        <v>77</v>
      </c>
      <c r="H49" s="79" t="s">
        <v>2</v>
      </c>
      <c r="I49" s="79"/>
      <c r="J49" s="79"/>
      <c r="K49" s="79"/>
      <c r="L49" s="82" t="s">
        <v>79</v>
      </c>
      <c r="M49" s="658">
        <v>0.2</v>
      </c>
      <c r="N49" s="658"/>
      <c r="O49" s="79"/>
      <c r="P49" s="82" t="s">
        <v>78</v>
      </c>
      <c r="Q49" s="653" t="e">
        <f>INT(Q47*M49)</f>
        <v>#REF!</v>
      </c>
      <c r="R49" s="653"/>
      <c r="S49" s="653"/>
      <c r="T49" s="79" t="s">
        <v>181</v>
      </c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81"/>
    </row>
    <row r="50" spans="1:41" s="77" customFormat="1" ht="15.95" customHeight="1">
      <c r="B50" s="78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81"/>
    </row>
    <row r="51" spans="1:41" s="77" customFormat="1" ht="15.95" customHeight="1">
      <c r="B51" s="78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81"/>
    </row>
    <row r="52" spans="1:41" s="77" customFormat="1" ht="15.95" customHeight="1">
      <c r="B52" s="78"/>
      <c r="C52" s="79"/>
      <c r="D52" s="79" t="s">
        <v>182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653" t="e">
        <f>INT(Q47+Q49)</f>
        <v>#REF!</v>
      </c>
      <c r="R52" s="653"/>
      <c r="S52" s="653"/>
      <c r="T52" s="79" t="s">
        <v>181</v>
      </c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81"/>
    </row>
    <row r="53" spans="1:41" s="77" customFormat="1" ht="15.95" customHeight="1">
      <c r="B53" s="78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81"/>
    </row>
    <row r="54" spans="1:41" s="77" customFormat="1" ht="15.95" customHeight="1">
      <c r="B54" s="78"/>
      <c r="C54" s="79" t="s">
        <v>3</v>
      </c>
      <c r="D54" s="79" t="s">
        <v>4</v>
      </c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81"/>
    </row>
    <row r="55" spans="1:41" s="77" customFormat="1" ht="15.95" customHeight="1">
      <c r="B55" s="78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81"/>
    </row>
    <row r="56" spans="1:41" s="77" customFormat="1" ht="15.95" customHeight="1">
      <c r="B56" s="78"/>
      <c r="C56" s="79"/>
      <c r="D56" s="653">
        <v>2503</v>
      </c>
      <c r="E56" s="653"/>
      <c r="F56" s="84" t="s">
        <v>180</v>
      </c>
      <c r="G56" s="653">
        <v>10000000</v>
      </c>
      <c r="H56" s="653"/>
      <c r="I56" s="653"/>
      <c r="J56" s="653"/>
      <c r="K56" s="82" t="s">
        <v>79</v>
      </c>
      <c r="L56" s="661">
        <f>AK35</f>
        <v>33909</v>
      </c>
      <c r="M56" s="661"/>
      <c r="N56" s="661"/>
      <c r="O56" s="661"/>
      <c r="P56" s="82" t="s">
        <v>78</v>
      </c>
      <c r="Q56" s="653">
        <f>INT(D56/G56*L56*1000)</f>
        <v>8487</v>
      </c>
      <c r="R56" s="653"/>
      <c r="S56" s="653"/>
      <c r="T56" s="79" t="s">
        <v>181</v>
      </c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81"/>
    </row>
    <row r="57" spans="1:41" s="77" customFormat="1" ht="15.95" customHeight="1">
      <c r="B57" s="78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81"/>
    </row>
    <row r="58" spans="1:41" s="77" customFormat="1" ht="15.95" customHeight="1">
      <c r="B58" s="78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81"/>
    </row>
    <row r="59" spans="1:41" s="77" customFormat="1" ht="15.95" customHeight="1">
      <c r="B59" s="78"/>
      <c r="C59" s="79" t="s">
        <v>5</v>
      </c>
      <c r="D59" s="79" t="s">
        <v>6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81"/>
    </row>
    <row r="60" spans="1:41" s="77" customFormat="1" ht="15.95" customHeight="1">
      <c r="B60" s="78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81"/>
    </row>
    <row r="61" spans="1:41" s="77" customFormat="1" ht="15.95" customHeight="1">
      <c r="B61" s="78"/>
      <c r="C61" s="79"/>
      <c r="D61" s="653" t="e">
        <f>AK43</f>
        <v>#REF!</v>
      </c>
      <c r="E61" s="653"/>
      <c r="F61" s="653"/>
      <c r="G61" s="82" t="s">
        <v>76</v>
      </c>
      <c r="H61" s="653" t="e">
        <f>Q52</f>
        <v>#REF!</v>
      </c>
      <c r="I61" s="653"/>
      <c r="J61" s="653"/>
      <c r="K61" s="82" t="s">
        <v>76</v>
      </c>
      <c r="L61" s="653">
        <f>Q56</f>
        <v>8487</v>
      </c>
      <c r="M61" s="653"/>
      <c r="N61" s="653"/>
      <c r="O61" s="79"/>
      <c r="P61" s="82" t="s">
        <v>78</v>
      </c>
      <c r="Q61" s="653" t="e">
        <f>D61+H61+L61</f>
        <v>#REF!</v>
      </c>
      <c r="R61" s="653"/>
      <c r="S61" s="653"/>
      <c r="T61" s="79" t="s">
        <v>181</v>
      </c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81"/>
    </row>
    <row r="62" spans="1:41" s="77" customFormat="1" ht="15.95" customHeight="1">
      <c r="B62" s="104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6"/>
    </row>
    <row r="63" spans="1:41" s="77" customFormat="1" ht="15.95" customHeight="1">
      <c r="A63" s="432"/>
      <c r="B63" s="433" t="s">
        <v>503</v>
      </c>
      <c r="C63" s="432"/>
      <c r="D63" s="432"/>
      <c r="E63" s="432"/>
      <c r="F63" s="432"/>
      <c r="G63" s="432"/>
      <c r="H63" s="432"/>
      <c r="I63" s="432"/>
      <c r="J63" s="432"/>
      <c r="K63" s="432"/>
      <c r="L63" s="432"/>
      <c r="M63" s="432"/>
      <c r="N63" s="432"/>
      <c r="O63" s="432"/>
      <c r="P63" s="432"/>
      <c r="Q63" s="432"/>
      <c r="R63" s="432"/>
      <c r="S63" s="432"/>
      <c r="T63" s="432"/>
      <c r="U63" s="432"/>
      <c r="V63" s="432"/>
      <c r="W63" s="432"/>
      <c r="X63" s="432"/>
      <c r="Y63" s="432"/>
      <c r="Z63" s="432"/>
      <c r="AA63" s="432"/>
      <c r="AB63" s="432"/>
      <c r="AC63" s="432"/>
      <c r="AD63" s="432"/>
      <c r="AE63" s="432"/>
      <c r="AF63" s="432"/>
      <c r="AG63" s="432"/>
      <c r="AH63" s="432"/>
      <c r="AI63" s="432"/>
      <c r="AJ63" s="432"/>
      <c r="AK63" s="432"/>
      <c r="AL63" s="432"/>
      <c r="AM63" s="432"/>
      <c r="AN63" s="432"/>
      <c r="AO63" s="432"/>
    </row>
    <row r="64" spans="1:41" s="77" customFormat="1" ht="15.95" customHeight="1"/>
    <row r="65" spans="2:41" s="77" customFormat="1" ht="15.95" customHeight="1">
      <c r="B65" s="74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6"/>
    </row>
    <row r="66" spans="2:41" s="77" customFormat="1" ht="15.95" customHeight="1">
      <c r="B66" s="78"/>
      <c r="C66" s="108" t="s">
        <v>7</v>
      </c>
      <c r="D66" s="79" t="s">
        <v>215</v>
      </c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81"/>
    </row>
    <row r="67" spans="2:41" s="77" customFormat="1" ht="15.95" customHeight="1">
      <c r="B67" s="78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81"/>
    </row>
    <row r="68" spans="2:41" s="77" customFormat="1" ht="18" customHeight="1">
      <c r="B68" s="78"/>
      <c r="C68" s="79"/>
      <c r="D68" s="653" t="s">
        <v>8</v>
      </c>
      <c r="E68" s="653" t="s">
        <v>78</v>
      </c>
      <c r="F68" s="653" t="s">
        <v>9</v>
      </c>
      <c r="G68" s="653"/>
      <c r="H68" s="653" t="s">
        <v>78</v>
      </c>
      <c r="I68" s="653">
        <v>33</v>
      </c>
      <c r="J68" s="653"/>
      <c r="K68" s="653" t="s">
        <v>78</v>
      </c>
      <c r="L68" s="658">
        <f>ROUNDUP((I68/I69),2)</f>
        <v>36.669999999999995</v>
      </c>
      <c r="M68" s="658"/>
      <c r="N68" s="653" t="s">
        <v>10</v>
      </c>
      <c r="O68" s="653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81"/>
    </row>
    <row r="69" spans="2:41" s="77" customFormat="1" ht="18" customHeight="1">
      <c r="B69" s="78"/>
      <c r="C69" s="79"/>
      <c r="D69" s="653"/>
      <c r="E69" s="653"/>
      <c r="F69" s="654" t="s">
        <v>11</v>
      </c>
      <c r="G69" s="654"/>
      <c r="H69" s="653"/>
      <c r="I69" s="659">
        <v>0.9</v>
      </c>
      <c r="J69" s="659"/>
      <c r="K69" s="653"/>
      <c r="L69" s="658"/>
      <c r="M69" s="658"/>
      <c r="N69" s="653"/>
      <c r="O69" s="653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81"/>
    </row>
    <row r="70" spans="2:41" s="77" customFormat="1" ht="15.95" customHeight="1">
      <c r="B70" s="78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81"/>
    </row>
    <row r="71" spans="2:41" s="77" customFormat="1" ht="15.95" customHeight="1">
      <c r="B71" s="78"/>
      <c r="C71" s="79"/>
      <c r="D71" s="79" t="s">
        <v>12</v>
      </c>
      <c r="E71" s="79"/>
      <c r="F71" s="79" t="s">
        <v>8</v>
      </c>
      <c r="G71" s="79" t="s">
        <v>77</v>
      </c>
      <c r="H71" s="79" t="s">
        <v>13</v>
      </c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81"/>
    </row>
    <row r="72" spans="2:41" s="77" customFormat="1" ht="15.95" customHeight="1">
      <c r="B72" s="78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81"/>
    </row>
    <row r="73" spans="2:41" s="77" customFormat="1" ht="15.95" customHeight="1">
      <c r="B73" s="78"/>
      <c r="C73" s="79"/>
      <c r="D73" s="79"/>
      <c r="E73" s="79"/>
      <c r="F73" s="79" t="s">
        <v>9</v>
      </c>
      <c r="G73" s="79" t="s">
        <v>77</v>
      </c>
      <c r="H73" s="79" t="s">
        <v>14</v>
      </c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81"/>
    </row>
    <row r="74" spans="2:41" s="77" customFormat="1" ht="15.95" customHeight="1">
      <c r="B74" s="78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81"/>
    </row>
    <row r="75" spans="2:41" s="77" customFormat="1" ht="15.95" customHeight="1">
      <c r="B75" s="78"/>
      <c r="C75" s="79"/>
      <c r="D75" s="79"/>
      <c r="E75" s="79"/>
      <c r="F75" s="79" t="s">
        <v>11</v>
      </c>
      <c r="G75" s="79" t="s">
        <v>77</v>
      </c>
      <c r="H75" s="79" t="s">
        <v>20</v>
      </c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81"/>
    </row>
    <row r="76" spans="2:41" s="77" customFormat="1" ht="15.95" customHeight="1">
      <c r="B76" s="78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81"/>
    </row>
    <row r="77" spans="2:41" s="77" customFormat="1" ht="15.95" customHeight="1">
      <c r="B77" s="78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81"/>
    </row>
    <row r="78" spans="2:41" s="77" customFormat="1" ht="15.95" customHeight="1">
      <c r="B78" s="78"/>
      <c r="C78" s="108" t="s">
        <v>21</v>
      </c>
      <c r="D78" s="79" t="s">
        <v>22</v>
      </c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81"/>
    </row>
    <row r="79" spans="2:41" s="77" customFormat="1" ht="15.95" customHeight="1">
      <c r="B79" s="78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81"/>
    </row>
    <row r="80" spans="2:41" s="77" customFormat="1" ht="18" customHeight="1">
      <c r="B80" s="78"/>
      <c r="C80" s="79"/>
      <c r="D80" s="653" t="s">
        <v>23</v>
      </c>
      <c r="E80" s="653"/>
      <c r="F80" s="653"/>
      <c r="G80" s="653"/>
      <c r="H80" s="653"/>
      <c r="I80" s="653" t="e">
        <f>$AK$43</f>
        <v>#REF!</v>
      </c>
      <c r="J80" s="653"/>
      <c r="K80" s="653"/>
      <c r="L80" s="653" t="s">
        <v>24</v>
      </c>
      <c r="M80" s="653"/>
      <c r="N80" s="79"/>
      <c r="O80" s="653" t="s">
        <v>79</v>
      </c>
      <c r="P80" s="79"/>
      <c r="Q80" s="653" t="s">
        <v>8</v>
      </c>
      <c r="R80" s="653"/>
      <c r="S80" s="79"/>
      <c r="T80" s="653" t="s">
        <v>78</v>
      </c>
      <c r="U80" s="653" t="e">
        <f>INT(I80*(L68/60))</f>
        <v>#REF!</v>
      </c>
      <c r="V80" s="653"/>
      <c r="W80" s="653"/>
      <c r="X80" s="653" t="s">
        <v>25</v>
      </c>
      <c r="Y80" s="653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81"/>
    </row>
    <row r="81" spans="1:41" s="77" customFormat="1" ht="18" customHeight="1">
      <c r="B81" s="78"/>
      <c r="C81" s="79"/>
      <c r="D81" s="653"/>
      <c r="E81" s="653"/>
      <c r="F81" s="653"/>
      <c r="G81" s="653"/>
      <c r="H81" s="653"/>
      <c r="I81" s="653"/>
      <c r="J81" s="653"/>
      <c r="K81" s="653"/>
      <c r="L81" s="653"/>
      <c r="M81" s="653"/>
      <c r="N81" s="79"/>
      <c r="O81" s="653"/>
      <c r="P81" s="79"/>
      <c r="Q81" s="654">
        <v>60</v>
      </c>
      <c r="R81" s="654"/>
      <c r="S81" s="79"/>
      <c r="T81" s="653"/>
      <c r="U81" s="653"/>
      <c r="V81" s="653"/>
      <c r="W81" s="653"/>
      <c r="X81" s="653"/>
      <c r="Y81" s="653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81"/>
    </row>
    <row r="82" spans="1:41" s="77" customFormat="1" ht="18" customHeight="1">
      <c r="B82" s="78"/>
      <c r="C82" s="79"/>
      <c r="D82" s="82"/>
      <c r="E82" s="655" t="s">
        <v>153</v>
      </c>
      <c r="F82" s="655"/>
      <c r="G82" s="655"/>
      <c r="H82" s="82"/>
      <c r="I82" s="655" t="e">
        <f>VLOOKUP($E82,#REF!,2,FALSE)</f>
        <v>#REF!</v>
      </c>
      <c r="J82" s="655"/>
      <c r="K82" s="655"/>
      <c r="L82" s="82"/>
      <c r="M82" s="82"/>
      <c r="N82" s="79"/>
      <c r="O82" s="82" t="s">
        <v>79</v>
      </c>
      <c r="P82" s="669">
        <v>0.31</v>
      </c>
      <c r="Q82" s="670"/>
      <c r="R82" s="670"/>
      <c r="S82" s="79"/>
      <c r="T82" s="82" t="s">
        <v>78</v>
      </c>
      <c r="U82" s="655" t="e">
        <f>INT(I82*P82)</f>
        <v>#REF!</v>
      </c>
      <c r="V82" s="655"/>
      <c r="W82" s="655"/>
      <c r="X82" s="85" t="s">
        <v>154</v>
      </c>
      <c r="Y82" s="82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81"/>
    </row>
    <row r="83" spans="1:41" s="77" customFormat="1" ht="15.95" customHeight="1">
      <c r="B83" s="78"/>
      <c r="C83" s="79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 t="s">
        <v>182</v>
      </c>
      <c r="S83" s="94"/>
      <c r="T83" s="94"/>
      <c r="U83" s="657" t="e">
        <f>U80+U82</f>
        <v>#REF!</v>
      </c>
      <c r="V83" s="657"/>
      <c r="W83" s="657"/>
      <c r="X83" s="94"/>
      <c r="Y83" s="94"/>
      <c r="Z83" s="94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81"/>
    </row>
    <row r="84" spans="1:41" s="77" customFormat="1" ht="18" customHeight="1">
      <c r="B84" s="78"/>
      <c r="C84" s="79"/>
      <c r="D84" s="653" t="s">
        <v>26</v>
      </c>
      <c r="E84" s="653"/>
      <c r="F84" s="653"/>
      <c r="G84" s="653"/>
      <c r="H84" s="653"/>
      <c r="I84" s="653" t="e">
        <f>$Q$52</f>
        <v>#REF!</v>
      </c>
      <c r="J84" s="653"/>
      <c r="K84" s="653"/>
      <c r="L84" s="653" t="s">
        <v>24</v>
      </c>
      <c r="M84" s="653"/>
      <c r="N84" s="79"/>
      <c r="O84" s="653" t="s">
        <v>79</v>
      </c>
      <c r="P84" s="79"/>
      <c r="Q84" s="653" t="s">
        <v>8</v>
      </c>
      <c r="R84" s="653"/>
      <c r="S84" s="79"/>
      <c r="T84" s="653" t="s">
        <v>78</v>
      </c>
      <c r="U84" s="653" t="e">
        <f>INT(I84*L68/60)</f>
        <v>#REF!</v>
      </c>
      <c r="V84" s="653"/>
      <c r="W84" s="653"/>
      <c r="X84" s="653" t="s">
        <v>25</v>
      </c>
      <c r="Y84" s="653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81"/>
    </row>
    <row r="85" spans="1:41" s="77" customFormat="1" ht="18" customHeight="1">
      <c r="B85" s="78"/>
      <c r="C85" s="79"/>
      <c r="D85" s="653"/>
      <c r="E85" s="653"/>
      <c r="F85" s="653"/>
      <c r="G85" s="653"/>
      <c r="H85" s="653"/>
      <c r="I85" s="653"/>
      <c r="J85" s="653"/>
      <c r="K85" s="653"/>
      <c r="L85" s="653"/>
      <c r="M85" s="653"/>
      <c r="N85" s="79"/>
      <c r="O85" s="653"/>
      <c r="P85" s="79"/>
      <c r="Q85" s="654">
        <v>60</v>
      </c>
      <c r="R85" s="654"/>
      <c r="S85" s="79"/>
      <c r="T85" s="653"/>
      <c r="U85" s="653"/>
      <c r="V85" s="653"/>
      <c r="W85" s="653"/>
      <c r="X85" s="653"/>
      <c r="Y85" s="653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81"/>
    </row>
    <row r="86" spans="1:41" s="77" customFormat="1" ht="15.95" customHeight="1">
      <c r="B86" s="78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81"/>
    </row>
    <row r="87" spans="1:41" s="77" customFormat="1" ht="18" customHeight="1">
      <c r="B87" s="78"/>
      <c r="C87" s="79"/>
      <c r="D87" s="653" t="s">
        <v>27</v>
      </c>
      <c r="E87" s="653"/>
      <c r="F87" s="653"/>
      <c r="G87" s="653"/>
      <c r="H87" s="653"/>
      <c r="I87" s="653">
        <f>$Q$56</f>
        <v>8487</v>
      </c>
      <c r="J87" s="653"/>
      <c r="K87" s="653"/>
      <c r="L87" s="653" t="s">
        <v>24</v>
      </c>
      <c r="M87" s="653"/>
      <c r="N87" s="79"/>
      <c r="O87" s="653" t="s">
        <v>79</v>
      </c>
      <c r="P87" s="79"/>
      <c r="Q87" s="653" t="s">
        <v>8</v>
      </c>
      <c r="R87" s="653"/>
      <c r="S87" s="79"/>
      <c r="T87" s="653" t="s">
        <v>78</v>
      </c>
      <c r="U87" s="653">
        <f>INT(I87*L68/60)</f>
        <v>5186</v>
      </c>
      <c r="V87" s="653"/>
      <c r="W87" s="653"/>
      <c r="X87" s="653" t="s">
        <v>25</v>
      </c>
      <c r="Y87" s="653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81"/>
    </row>
    <row r="88" spans="1:41" s="77" customFormat="1" ht="18" customHeight="1">
      <c r="B88" s="78"/>
      <c r="C88" s="79"/>
      <c r="D88" s="653"/>
      <c r="E88" s="653"/>
      <c r="F88" s="653"/>
      <c r="G88" s="653"/>
      <c r="H88" s="653"/>
      <c r="I88" s="653"/>
      <c r="J88" s="653"/>
      <c r="K88" s="653"/>
      <c r="L88" s="653"/>
      <c r="M88" s="653"/>
      <c r="N88" s="79"/>
      <c r="O88" s="653"/>
      <c r="P88" s="79"/>
      <c r="Q88" s="654">
        <v>60</v>
      </c>
      <c r="R88" s="654"/>
      <c r="S88" s="79"/>
      <c r="T88" s="653"/>
      <c r="U88" s="653"/>
      <c r="V88" s="653"/>
      <c r="W88" s="653"/>
      <c r="X88" s="653"/>
      <c r="Y88" s="653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81"/>
    </row>
    <row r="89" spans="1:41" s="77" customFormat="1" ht="15.95" customHeight="1">
      <c r="B89" s="78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81"/>
    </row>
    <row r="90" spans="1:41" s="77" customFormat="1" ht="15.95" customHeight="1">
      <c r="B90" s="78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81"/>
    </row>
    <row r="91" spans="1:41" s="77" customFormat="1" ht="15.95" customHeight="1">
      <c r="B91" s="78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 t="s">
        <v>182</v>
      </c>
      <c r="S91" s="79"/>
      <c r="T91" s="79"/>
      <c r="U91" s="653" t="e">
        <f>U83+U84+U87</f>
        <v>#REF!</v>
      </c>
      <c r="V91" s="653"/>
      <c r="W91" s="653"/>
      <c r="X91" s="79" t="s">
        <v>175</v>
      </c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81"/>
    </row>
    <row r="92" spans="1:41" s="77" customFormat="1" ht="15.95" customHeight="1">
      <c r="B92" s="104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6"/>
    </row>
    <row r="93" spans="1:41" s="77" customFormat="1" ht="15.95" customHeight="1">
      <c r="A93" s="432"/>
      <c r="B93" s="433" t="s">
        <v>504</v>
      </c>
      <c r="C93" s="432"/>
      <c r="D93" s="432"/>
      <c r="E93" s="432"/>
      <c r="F93" s="432"/>
      <c r="G93" s="432"/>
      <c r="H93" s="432"/>
      <c r="I93" s="432"/>
      <c r="J93" s="432"/>
      <c r="K93" s="432"/>
      <c r="L93" s="432"/>
      <c r="M93" s="432"/>
      <c r="N93" s="432"/>
      <c r="O93" s="432"/>
      <c r="P93" s="432"/>
      <c r="Q93" s="432"/>
      <c r="R93" s="432"/>
      <c r="S93" s="432"/>
      <c r="T93" s="432"/>
      <c r="U93" s="432"/>
      <c r="V93" s="432"/>
      <c r="W93" s="432"/>
      <c r="X93" s="432"/>
      <c r="Y93" s="432"/>
      <c r="Z93" s="432"/>
      <c r="AA93" s="432"/>
      <c r="AB93" s="432"/>
      <c r="AC93" s="432"/>
      <c r="AD93" s="432"/>
      <c r="AE93" s="432"/>
      <c r="AF93" s="432"/>
      <c r="AG93" s="432"/>
      <c r="AH93" s="432"/>
      <c r="AI93" s="432"/>
      <c r="AJ93" s="432"/>
      <c r="AK93" s="432"/>
      <c r="AL93" s="432"/>
      <c r="AM93" s="432"/>
      <c r="AN93" s="432"/>
      <c r="AO93" s="432"/>
    </row>
    <row r="94" spans="1:41" s="77" customFormat="1" ht="15.95" customHeight="1"/>
    <row r="95" spans="1:41" s="77" customFormat="1" ht="15.95" customHeight="1">
      <c r="B95" s="74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6"/>
    </row>
    <row r="96" spans="1:41" s="77" customFormat="1" ht="15.95" customHeight="1">
      <c r="B96" s="78"/>
      <c r="C96" s="108" t="s">
        <v>7</v>
      </c>
      <c r="D96" s="79" t="s">
        <v>215</v>
      </c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81"/>
    </row>
    <row r="97" spans="2:41" s="77" customFormat="1" ht="15.95" customHeight="1">
      <c r="B97" s="78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81"/>
    </row>
    <row r="98" spans="2:41" s="77" customFormat="1" ht="18" customHeight="1">
      <c r="B98" s="78"/>
      <c r="C98" s="79"/>
      <c r="D98" s="653" t="s">
        <v>8</v>
      </c>
      <c r="E98" s="653" t="s">
        <v>78</v>
      </c>
      <c r="F98" s="653" t="s">
        <v>9</v>
      </c>
      <c r="G98" s="653"/>
      <c r="H98" s="653" t="s">
        <v>78</v>
      </c>
      <c r="I98" s="653">
        <v>36</v>
      </c>
      <c r="J98" s="653"/>
      <c r="K98" s="653" t="s">
        <v>78</v>
      </c>
      <c r="L98" s="658">
        <f>(I98/I99)</f>
        <v>40</v>
      </c>
      <c r="M98" s="658"/>
      <c r="N98" s="653" t="s">
        <v>10</v>
      </c>
      <c r="O98" s="653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81"/>
    </row>
    <row r="99" spans="2:41" s="77" customFormat="1" ht="18" customHeight="1">
      <c r="B99" s="78"/>
      <c r="C99" s="79"/>
      <c r="D99" s="653"/>
      <c r="E99" s="653"/>
      <c r="F99" s="654" t="s">
        <v>11</v>
      </c>
      <c r="G99" s="654"/>
      <c r="H99" s="653"/>
      <c r="I99" s="671">
        <v>0.9</v>
      </c>
      <c r="J99" s="671"/>
      <c r="K99" s="653"/>
      <c r="L99" s="658"/>
      <c r="M99" s="658"/>
      <c r="N99" s="653"/>
      <c r="O99" s="653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81"/>
    </row>
    <row r="100" spans="2:41" s="77" customFormat="1" ht="15.95" customHeight="1">
      <c r="B100" s="78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81"/>
    </row>
    <row r="101" spans="2:41" s="77" customFormat="1" ht="15.95" customHeight="1">
      <c r="B101" s="78"/>
      <c r="C101" s="79"/>
      <c r="D101" s="79" t="s">
        <v>12</v>
      </c>
      <c r="E101" s="79"/>
      <c r="F101" s="79" t="s">
        <v>8</v>
      </c>
      <c r="G101" s="79" t="s">
        <v>77</v>
      </c>
      <c r="H101" s="79" t="s">
        <v>13</v>
      </c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81"/>
    </row>
    <row r="102" spans="2:41" s="77" customFormat="1" ht="15.95" customHeight="1">
      <c r="B102" s="78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81"/>
    </row>
    <row r="103" spans="2:41" s="77" customFormat="1" ht="15.95" customHeight="1">
      <c r="B103" s="78"/>
      <c r="C103" s="79"/>
      <c r="D103" s="79"/>
      <c r="E103" s="79"/>
      <c r="F103" s="79" t="s">
        <v>9</v>
      </c>
      <c r="G103" s="79" t="s">
        <v>77</v>
      </c>
      <c r="H103" s="79" t="s">
        <v>14</v>
      </c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81"/>
    </row>
    <row r="104" spans="2:41" s="77" customFormat="1" ht="15.95" customHeight="1">
      <c r="B104" s="78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81"/>
    </row>
    <row r="105" spans="2:41" s="77" customFormat="1" ht="15.95" customHeight="1">
      <c r="B105" s="78"/>
      <c r="C105" s="79"/>
      <c r="D105" s="79"/>
      <c r="E105" s="79"/>
      <c r="F105" s="79" t="s">
        <v>11</v>
      </c>
      <c r="G105" s="79" t="s">
        <v>77</v>
      </c>
      <c r="H105" s="79" t="s">
        <v>20</v>
      </c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81"/>
    </row>
    <row r="106" spans="2:41" s="77" customFormat="1" ht="15.95" customHeight="1">
      <c r="B106" s="78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  <c r="AH106" s="109"/>
      <c r="AI106" s="109"/>
      <c r="AJ106" s="109"/>
      <c r="AK106" s="109"/>
      <c r="AL106" s="109"/>
      <c r="AM106" s="109"/>
      <c r="AN106" s="109"/>
      <c r="AO106" s="81"/>
    </row>
    <row r="107" spans="2:41" s="77" customFormat="1" ht="15.95" customHeight="1">
      <c r="B107" s="78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81"/>
    </row>
    <row r="108" spans="2:41" s="77" customFormat="1" ht="15.95" customHeight="1">
      <c r="B108" s="78"/>
      <c r="C108" s="108" t="s">
        <v>21</v>
      </c>
      <c r="D108" s="79" t="s">
        <v>22</v>
      </c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81"/>
    </row>
    <row r="109" spans="2:41" s="77" customFormat="1" ht="15.95" customHeight="1">
      <c r="B109" s="78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81"/>
    </row>
    <row r="110" spans="2:41" s="77" customFormat="1" ht="18" customHeight="1">
      <c r="B110" s="78"/>
      <c r="C110" s="79"/>
      <c r="D110" s="653" t="s">
        <v>23</v>
      </c>
      <c r="E110" s="653"/>
      <c r="F110" s="653"/>
      <c r="G110" s="653"/>
      <c r="H110" s="653"/>
      <c r="I110" s="653" t="e">
        <f>$AK$43</f>
        <v>#REF!</v>
      </c>
      <c r="J110" s="653"/>
      <c r="K110" s="653"/>
      <c r="L110" s="653" t="s">
        <v>24</v>
      </c>
      <c r="M110" s="653"/>
      <c r="N110" s="79"/>
      <c r="O110" s="653" t="s">
        <v>79</v>
      </c>
      <c r="P110" s="79"/>
      <c r="Q110" s="653" t="s">
        <v>8</v>
      </c>
      <c r="R110" s="653"/>
      <c r="S110" s="79"/>
      <c r="T110" s="653" t="s">
        <v>78</v>
      </c>
      <c r="U110" s="653" t="e">
        <f>INT(I110*L98/60)</f>
        <v>#REF!</v>
      </c>
      <c r="V110" s="653"/>
      <c r="W110" s="653"/>
      <c r="X110" s="653" t="s">
        <v>25</v>
      </c>
      <c r="Y110" s="653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81"/>
    </row>
    <row r="111" spans="2:41" s="77" customFormat="1" ht="18" customHeight="1">
      <c r="B111" s="78"/>
      <c r="C111" s="79"/>
      <c r="D111" s="653"/>
      <c r="E111" s="653"/>
      <c r="F111" s="653"/>
      <c r="G111" s="653"/>
      <c r="H111" s="653"/>
      <c r="I111" s="653"/>
      <c r="J111" s="653"/>
      <c r="K111" s="653"/>
      <c r="L111" s="653"/>
      <c r="M111" s="653"/>
      <c r="N111" s="79"/>
      <c r="O111" s="653"/>
      <c r="P111" s="79"/>
      <c r="Q111" s="654">
        <v>60</v>
      </c>
      <c r="R111" s="654"/>
      <c r="S111" s="79"/>
      <c r="T111" s="653"/>
      <c r="U111" s="653"/>
      <c r="V111" s="653"/>
      <c r="W111" s="653"/>
      <c r="X111" s="653"/>
      <c r="Y111" s="653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81"/>
    </row>
    <row r="112" spans="2:41" s="77" customFormat="1" ht="18" customHeight="1">
      <c r="B112" s="78"/>
      <c r="C112" s="79"/>
      <c r="D112" s="82"/>
      <c r="E112" s="655" t="s">
        <v>153</v>
      </c>
      <c r="F112" s="668"/>
      <c r="G112" s="655"/>
      <c r="H112" s="82"/>
      <c r="I112" s="655" t="e">
        <f>VLOOKUP($E112,#REF!,2,FALSE)</f>
        <v>#REF!</v>
      </c>
      <c r="J112" s="655"/>
      <c r="K112" s="655"/>
      <c r="L112" s="82"/>
      <c r="M112" s="82"/>
      <c r="N112" s="79"/>
      <c r="O112" s="82" t="s">
        <v>79</v>
      </c>
      <c r="P112" s="669">
        <v>0.36</v>
      </c>
      <c r="Q112" s="672"/>
      <c r="R112" s="672"/>
      <c r="S112" s="79"/>
      <c r="T112" s="82" t="s">
        <v>78</v>
      </c>
      <c r="U112" s="655" t="e">
        <f>INT(I112*P112)</f>
        <v>#REF!</v>
      </c>
      <c r="V112" s="655"/>
      <c r="W112" s="655"/>
      <c r="X112" s="85" t="s">
        <v>154</v>
      </c>
      <c r="Y112" s="82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81"/>
    </row>
    <row r="113" spans="2:41" s="77" customFormat="1" ht="15.95" customHeight="1">
      <c r="B113" s="78"/>
      <c r="C113" s="79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 t="s">
        <v>182</v>
      </c>
      <c r="S113" s="94"/>
      <c r="T113" s="94"/>
      <c r="U113" s="657" t="e">
        <f>U110+U112</f>
        <v>#REF!</v>
      </c>
      <c r="V113" s="657"/>
      <c r="W113" s="657"/>
      <c r="X113" s="94"/>
      <c r="Y113" s="94"/>
      <c r="Z113" s="94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81"/>
    </row>
    <row r="114" spans="2:41" s="77" customFormat="1" ht="18" customHeight="1">
      <c r="B114" s="78"/>
      <c r="C114" s="79"/>
      <c r="D114" s="653" t="s">
        <v>26</v>
      </c>
      <c r="E114" s="653"/>
      <c r="F114" s="653"/>
      <c r="G114" s="653"/>
      <c r="H114" s="653"/>
      <c r="I114" s="653" t="e">
        <f>$Q$52</f>
        <v>#REF!</v>
      </c>
      <c r="J114" s="653"/>
      <c r="K114" s="653"/>
      <c r="L114" s="653" t="s">
        <v>24</v>
      </c>
      <c r="M114" s="653"/>
      <c r="N114" s="79"/>
      <c r="O114" s="653" t="s">
        <v>79</v>
      </c>
      <c r="P114" s="79"/>
      <c r="Q114" s="653" t="s">
        <v>8</v>
      </c>
      <c r="R114" s="653"/>
      <c r="S114" s="79"/>
      <c r="T114" s="653" t="s">
        <v>78</v>
      </c>
      <c r="U114" s="653" t="e">
        <f>INT(I114*L98/60)</f>
        <v>#REF!</v>
      </c>
      <c r="V114" s="653"/>
      <c r="W114" s="653"/>
      <c r="X114" s="653" t="s">
        <v>25</v>
      </c>
      <c r="Y114" s="653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81"/>
    </row>
    <row r="115" spans="2:41" s="77" customFormat="1" ht="18" customHeight="1">
      <c r="B115" s="78"/>
      <c r="C115" s="79"/>
      <c r="D115" s="653"/>
      <c r="E115" s="653"/>
      <c r="F115" s="653"/>
      <c r="G115" s="653"/>
      <c r="H115" s="653"/>
      <c r="I115" s="653"/>
      <c r="J115" s="653"/>
      <c r="K115" s="653"/>
      <c r="L115" s="653"/>
      <c r="M115" s="653"/>
      <c r="N115" s="79"/>
      <c r="O115" s="653"/>
      <c r="P115" s="79"/>
      <c r="Q115" s="654">
        <v>60</v>
      </c>
      <c r="R115" s="654"/>
      <c r="S115" s="79"/>
      <c r="T115" s="653"/>
      <c r="U115" s="653"/>
      <c r="V115" s="653"/>
      <c r="W115" s="653"/>
      <c r="X115" s="653"/>
      <c r="Y115" s="653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81"/>
    </row>
    <row r="116" spans="2:41" s="77" customFormat="1" ht="15.95" customHeight="1">
      <c r="B116" s="78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  <c r="AM116" s="79"/>
      <c r="AN116" s="79"/>
      <c r="AO116" s="81"/>
    </row>
    <row r="117" spans="2:41" s="77" customFormat="1" ht="18" customHeight="1">
      <c r="B117" s="78"/>
      <c r="C117" s="79"/>
      <c r="D117" s="653" t="s">
        <v>27</v>
      </c>
      <c r="E117" s="653"/>
      <c r="F117" s="653"/>
      <c r="G117" s="653"/>
      <c r="H117" s="653"/>
      <c r="I117" s="653">
        <f>$Q$56</f>
        <v>8487</v>
      </c>
      <c r="J117" s="653"/>
      <c r="K117" s="653"/>
      <c r="L117" s="653" t="s">
        <v>24</v>
      </c>
      <c r="M117" s="653"/>
      <c r="N117" s="79"/>
      <c r="O117" s="653" t="s">
        <v>79</v>
      </c>
      <c r="P117" s="79"/>
      <c r="Q117" s="653" t="s">
        <v>8</v>
      </c>
      <c r="R117" s="653"/>
      <c r="S117" s="79"/>
      <c r="T117" s="653" t="s">
        <v>78</v>
      </c>
      <c r="U117" s="653">
        <f>INT(I117*L98/60)</f>
        <v>5658</v>
      </c>
      <c r="V117" s="653"/>
      <c r="W117" s="653"/>
      <c r="X117" s="653" t="s">
        <v>25</v>
      </c>
      <c r="Y117" s="653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81"/>
    </row>
    <row r="118" spans="2:41" s="77" customFormat="1" ht="18" customHeight="1">
      <c r="B118" s="78"/>
      <c r="C118" s="79"/>
      <c r="D118" s="653"/>
      <c r="E118" s="653"/>
      <c r="F118" s="653"/>
      <c r="G118" s="653"/>
      <c r="H118" s="653"/>
      <c r="I118" s="653"/>
      <c r="J118" s="653"/>
      <c r="K118" s="653"/>
      <c r="L118" s="653"/>
      <c r="M118" s="653"/>
      <c r="N118" s="79"/>
      <c r="O118" s="653"/>
      <c r="P118" s="79"/>
      <c r="Q118" s="654">
        <v>60</v>
      </c>
      <c r="R118" s="654"/>
      <c r="S118" s="79"/>
      <c r="T118" s="653"/>
      <c r="U118" s="653"/>
      <c r="V118" s="653"/>
      <c r="W118" s="653"/>
      <c r="X118" s="653"/>
      <c r="Y118" s="653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81"/>
    </row>
    <row r="119" spans="2:41" s="77" customFormat="1" ht="15.95" customHeight="1">
      <c r="B119" s="78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81"/>
    </row>
    <row r="120" spans="2:41" s="77" customFormat="1" ht="15.95" customHeight="1">
      <c r="B120" s="78"/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  <c r="AM120" s="79"/>
      <c r="AN120" s="79"/>
      <c r="AO120" s="81"/>
    </row>
    <row r="121" spans="2:41" s="77" customFormat="1" ht="15.95" customHeight="1">
      <c r="B121" s="78"/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 t="s">
        <v>182</v>
      </c>
      <c r="S121" s="79"/>
      <c r="T121" s="79"/>
      <c r="U121" s="653" t="e">
        <f>U113+U114+U117</f>
        <v>#REF!</v>
      </c>
      <c r="V121" s="653"/>
      <c r="W121" s="653"/>
      <c r="X121" s="79" t="s">
        <v>175</v>
      </c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81"/>
    </row>
    <row r="122" spans="2:41" s="77" customFormat="1" ht="15.95" customHeight="1">
      <c r="B122" s="104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  <c r="AA122" s="105"/>
      <c r="AB122" s="105"/>
      <c r="AC122" s="105"/>
      <c r="AD122" s="105"/>
      <c r="AE122" s="105"/>
      <c r="AF122" s="105"/>
      <c r="AG122" s="105"/>
      <c r="AH122" s="105"/>
      <c r="AI122" s="105"/>
      <c r="AJ122" s="105"/>
      <c r="AK122" s="105"/>
      <c r="AL122" s="105"/>
      <c r="AM122" s="105"/>
      <c r="AN122" s="105"/>
      <c r="AO122" s="106"/>
    </row>
    <row r="123" spans="2:41" s="77" customFormat="1" ht="15.95" customHeight="1">
      <c r="B123" s="68" t="s">
        <v>505</v>
      </c>
      <c r="C123" s="107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7"/>
      <c r="S123" s="107"/>
      <c r="T123" s="107"/>
      <c r="U123" s="107"/>
      <c r="V123" s="107"/>
      <c r="W123" s="107"/>
      <c r="X123" s="107"/>
      <c r="Y123" s="107"/>
      <c r="Z123" s="107"/>
      <c r="AA123" s="107"/>
      <c r="AB123" s="107"/>
      <c r="AC123" s="107"/>
      <c r="AD123" s="107"/>
      <c r="AE123" s="107"/>
      <c r="AF123" s="107"/>
      <c r="AG123" s="107"/>
      <c r="AH123" s="107"/>
      <c r="AI123" s="107"/>
      <c r="AJ123" s="107"/>
      <c r="AK123" s="107"/>
      <c r="AL123" s="107"/>
      <c r="AM123" s="107"/>
      <c r="AN123" s="107"/>
      <c r="AO123" s="107"/>
    </row>
    <row r="124" spans="2:41" s="77" customFormat="1" ht="15.95" customHeight="1"/>
    <row r="125" spans="2:41" s="77" customFormat="1" ht="15.95" customHeight="1">
      <c r="B125" s="74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6"/>
    </row>
    <row r="126" spans="2:41" s="77" customFormat="1" ht="15.95" customHeight="1">
      <c r="B126" s="78"/>
      <c r="C126" s="108" t="s">
        <v>7</v>
      </c>
      <c r="D126" s="79" t="s">
        <v>215</v>
      </c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  <c r="AM126" s="79"/>
      <c r="AN126" s="79"/>
      <c r="AO126" s="81"/>
    </row>
    <row r="127" spans="2:41" s="77" customFormat="1" ht="15.95" customHeight="1">
      <c r="B127" s="78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81"/>
    </row>
    <row r="128" spans="2:41" s="77" customFormat="1" ht="18" customHeight="1">
      <c r="B128" s="78"/>
      <c r="C128" s="79"/>
      <c r="D128" s="653" t="s">
        <v>8</v>
      </c>
      <c r="E128" s="653" t="s">
        <v>78</v>
      </c>
      <c r="F128" s="653" t="s">
        <v>9</v>
      </c>
      <c r="G128" s="653"/>
      <c r="H128" s="653" t="s">
        <v>78</v>
      </c>
      <c r="I128" s="653">
        <v>39</v>
      </c>
      <c r="J128" s="653"/>
      <c r="K128" s="653" t="s">
        <v>78</v>
      </c>
      <c r="L128" s="658">
        <f>(I128/I129)</f>
        <v>43.333333333333336</v>
      </c>
      <c r="M128" s="658"/>
      <c r="N128" s="653" t="s">
        <v>10</v>
      </c>
      <c r="O128" s="653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  <c r="AL128" s="79"/>
      <c r="AM128" s="79"/>
      <c r="AN128" s="79"/>
      <c r="AO128" s="81"/>
    </row>
    <row r="129" spans="2:41" s="77" customFormat="1" ht="18" customHeight="1">
      <c r="B129" s="78"/>
      <c r="C129" s="79"/>
      <c r="D129" s="653"/>
      <c r="E129" s="653"/>
      <c r="F129" s="654" t="s">
        <v>11</v>
      </c>
      <c r="G129" s="654"/>
      <c r="H129" s="653"/>
      <c r="I129" s="671">
        <v>0.9</v>
      </c>
      <c r="J129" s="671"/>
      <c r="K129" s="653"/>
      <c r="L129" s="658"/>
      <c r="M129" s="658"/>
      <c r="N129" s="653"/>
      <c r="O129" s="653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  <c r="AM129" s="79"/>
      <c r="AN129" s="79"/>
      <c r="AO129" s="81"/>
    </row>
    <row r="130" spans="2:41" s="77" customFormat="1" ht="15.95" customHeight="1">
      <c r="B130" s="78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81"/>
    </row>
    <row r="131" spans="2:41" s="77" customFormat="1" ht="15.95" customHeight="1">
      <c r="B131" s="78"/>
      <c r="C131" s="79"/>
      <c r="D131" s="79" t="s">
        <v>12</v>
      </c>
      <c r="E131" s="79"/>
      <c r="F131" s="79" t="s">
        <v>8</v>
      </c>
      <c r="G131" s="79" t="s">
        <v>77</v>
      </c>
      <c r="H131" s="79" t="s">
        <v>13</v>
      </c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81"/>
    </row>
    <row r="132" spans="2:41" s="77" customFormat="1" ht="15.95" customHeight="1">
      <c r="B132" s="78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  <c r="AK132" s="79"/>
      <c r="AL132" s="79"/>
      <c r="AM132" s="79"/>
      <c r="AN132" s="79"/>
      <c r="AO132" s="81"/>
    </row>
    <row r="133" spans="2:41" s="77" customFormat="1" ht="15.95" customHeight="1">
      <c r="B133" s="78"/>
      <c r="C133" s="79"/>
      <c r="D133" s="79"/>
      <c r="E133" s="79"/>
      <c r="F133" s="79" t="s">
        <v>9</v>
      </c>
      <c r="G133" s="79" t="s">
        <v>77</v>
      </c>
      <c r="H133" s="79" t="s">
        <v>14</v>
      </c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  <c r="AM133" s="79"/>
      <c r="AN133" s="79"/>
      <c r="AO133" s="81"/>
    </row>
    <row r="134" spans="2:41" s="77" customFormat="1" ht="15.95" customHeight="1">
      <c r="B134" s="78"/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  <c r="AL134" s="79"/>
      <c r="AM134" s="79"/>
      <c r="AN134" s="79"/>
      <c r="AO134" s="81"/>
    </row>
    <row r="135" spans="2:41" s="77" customFormat="1" ht="15.95" customHeight="1">
      <c r="B135" s="78"/>
      <c r="C135" s="79"/>
      <c r="D135" s="79"/>
      <c r="E135" s="79"/>
      <c r="F135" s="79" t="s">
        <v>11</v>
      </c>
      <c r="G135" s="79" t="s">
        <v>77</v>
      </c>
      <c r="H135" s="79" t="s">
        <v>20</v>
      </c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81"/>
    </row>
    <row r="136" spans="2:41" s="77" customFormat="1" ht="15.95" customHeight="1">
      <c r="B136" s="78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109"/>
      <c r="W136" s="109"/>
      <c r="X136" s="109"/>
      <c r="Y136" s="109"/>
      <c r="Z136" s="109"/>
      <c r="AA136" s="109"/>
      <c r="AB136" s="109"/>
      <c r="AC136" s="109"/>
      <c r="AD136" s="109"/>
      <c r="AE136" s="109"/>
      <c r="AF136" s="109"/>
      <c r="AG136" s="109"/>
      <c r="AH136" s="109"/>
      <c r="AI136" s="109"/>
      <c r="AJ136" s="109"/>
      <c r="AK136" s="109"/>
      <c r="AL136" s="109"/>
      <c r="AM136" s="109"/>
      <c r="AN136" s="109"/>
      <c r="AO136" s="81"/>
    </row>
    <row r="137" spans="2:41" s="77" customFormat="1" ht="15.95" customHeight="1">
      <c r="B137" s="78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81"/>
    </row>
    <row r="138" spans="2:41" s="77" customFormat="1" ht="15.95" customHeight="1">
      <c r="B138" s="78"/>
      <c r="C138" s="108" t="s">
        <v>21</v>
      </c>
      <c r="D138" s="79" t="s">
        <v>22</v>
      </c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81"/>
    </row>
    <row r="139" spans="2:41" s="77" customFormat="1" ht="15.95" customHeight="1">
      <c r="B139" s="78"/>
      <c r="C139" s="79"/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  <c r="AJ139" s="79"/>
      <c r="AK139" s="79"/>
      <c r="AL139" s="79"/>
      <c r="AM139" s="79"/>
      <c r="AN139" s="79"/>
      <c r="AO139" s="81"/>
    </row>
    <row r="140" spans="2:41" s="77" customFormat="1" ht="18" customHeight="1">
      <c r="B140" s="78"/>
      <c r="C140" s="79"/>
      <c r="D140" s="653" t="s">
        <v>23</v>
      </c>
      <c r="E140" s="653"/>
      <c r="F140" s="653"/>
      <c r="G140" s="653"/>
      <c r="H140" s="653"/>
      <c r="I140" s="653" t="e">
        <f>$AK$43</f>
        <v>#REF!</v>
      </c>
      <c r="J140" s="653"/>
      <c r="K140" s="653"/>
      <c r="L140" s="653" t="s">
        <v>24</v>
      </c>
      <c r="M140" s="653"/>
      <c r="N140" s="79"/>
      <c r="O140" s="653" t="s">
        <v>79</v>
      </c>
      <c r="P140" s="79"/>
      <c r="Q140" s="653" t="s">
        <v>8</v>
      </c>
      <c r="R140" s="653"/>
      <c r="S140" s="79"/>
      <c r="T140" s="653" t="s">
        <v>78</v>
      </c>
      <c r="U140" s="653" t="e">
        <f>INT(I140*L128/60)</f>
        <v>#REF!</v>
      </c>
      <c r="V140" s="653"/>
      <c r="W140" s="653"/>
      <c r="X140" s="653" t="s">
        <v>25</v>
      </c>
      <c r="Y140" s="653"/>
      <c r="Z140" s="79"/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  <c r="AK140" s="79"/>
      <c r="AL140" s="79"/>
      <c r="AM140" s="79"/>
      <c r="AN140" s="79"/>
      <c r="AO140" s="81"/>
    </row>
    <row r="141" spans="2:41" s="77" customFormat="1" ht="18" customHeight="1">
      <c r="B141" s="78"/>
      <c r="C141" s="79"/>
      <c r="D141" s="653"/>
      <c r="E141" s="653"/>
      <c r="F141" s="653"/>
      <c r="G141" s="653"/>
      <c r="H141" s="653"/>
      <c r="I141" s="653"/>
      <c r="J141" s="653"/>
      <c r="K141" s="653"/>
      <c r="L141" s="653"/>
      <c r="M141" s="653"/>
      <c r="N141" s="79"/>
      <c r="O141" s="653"/>
      <c r="P141" s="79"/>
      <c r="Q141" s="654">
        <v>60</v>
      </c>
      <c r="R141" s="654"/>
      <c r="S141" s="79"/>
      <c r="T141" s="653"/>
      <c r="U141" s="653"/>
      <c r="V141" s="653"/>
      <c r="W141" s="653"/>
      <c r="X141" s="653"/>
      <c r="Y141" s="653"/>
      <c r="Z141" s="79"/>
      <c r="AA141" s="79"/>
      <c r="AB141" s="79"/>
      <c r="AC141" s="79"/>
      <c r="AD141" s="79"/>
      <c r="AE141" s="79"/>
      <c r="AF141" s="79"/>
      <c r="AG141" s="79"/>
      <c r="AH141" s="79"/>
      <c r="AI141" s="79"/>
      <c r="AJ141" s="79"/>
      <c r="AK141" s="79"/>
      <c r="AL141" s="79"/>
      <c r="AM141" s="79"/>
      <c r="AN141" s="79"/>
      <c r="AO141" s="81"/>
    </row>
    <row r="142" spans="2:41" s="77" customFormat="1" ht="18" customHeight="1">
      <c r="B142" s="78"/>
      <c r="C142" s="79"/>
      <c r="D142" s="82"/>
      <c r="E142" s="655" t="s">
        <v>153</v>
      </c>
      <c r="F142" s="668"/>
      <c r="G142" s="655"/>
      <c r="H142" s="82"/>
      <c r="I142" s="655" t="e">
        <f>VLOOKUP($E142,#REF!,2,FALSE)</f>
        <v>#REF!</v>
      </c>
      <c r="J142" s="655"/>
      <c r="K142" s="655"/>
      <c r="L142" s="82"/>
      <c r="M142" s="82"/>
      <c r="N142" s="79"/>
      <c r="O142" s="82" t="s">
        <v>79</v>
      </c>
      <c r="P142" s="669">
        <v>0.42</v>
      </c>
      <c r="Q142" s="672"/>
      <c r="R142" s="672"/>
      <c r="S142" s="79"/>
      <c r="T142" s="82" t="s">
        <v>78</v>
      </c>
      <c r="U142" s="655" t="e">
        <f>INT(I142*P142)</f>
        <v>#REF!</v>
      </c>
      <c r="V142" s="655"/>
      <c r="W142" s="655"/>
      <c r="X142" s="85" t="s">
        <v>154</v>
      </c>
      <c r="Y142" s="82"/>
      <c r="Z142" s="79"/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  <c r="AK142" s="79"/>
      <c r="AL142" s="79"/>
      <c r="AM142" s="79"/>
      <c r="AN142" s="79"/>
      <c r="AO142" s="81"/>
    </row>
    <row r="143" spans="2:41" s="77" customFormat="1" ht="15.95" customHeight="1">
      <c r="B143" s="78"/>
      <c r="C143" s="79"/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4" t="s">
        <v>182</v>
      </c>
      <c r="S143" s="94"/>
      <c r="T143" s="94"/>
      <c r="U143" s="657" t="e">
        <f>U140+U142</f>
        <v>#REF!</v>
      </c>
      <c r="V143" s="657"/>
      <c r="W143" s="657"/>
      <c r="X143" s="94"/>
      <c r="Y143" s="94"/>
      <c r="Z143" s="94"/>
      <c r="AA143" s="79"/>
      <c r="AB143" s="79"/>
      <c r="AC143" s="79"/>
      <c r="AD143" s="79"/>
      <c r="AE143" s="79"/>
      <c r="AF143" s="79"/>
      <c r="AG143" s="79"/>
      <c r="AH143" s="79"/>
      <c r="AI143" s="79"/>
      <c r="AJ143" s="79"/>
      <c r="AK143" s="79"/>
      <c r="AL143" s="79"/>
      <c r="AM143" s="79"/>
      <c r="AN143" s="79"/>
      <c r="AO143" s="81"/>
    </row>
    <row r="144" spans="2:41" s="77" customFormat="1" ht="18" customHeight="1">
      <c r="B144" s="78"/>
      <c r="C144" s="79"/>
      <c r="D144" s="653" t="s">
        <v>26</v>
      </c>
      <c r="E144" s="653"/>
      <c r="F144" s="653"/>
      <c r="G144" s="653"/>
      <c r="H144" s="653"/>
      <c r="I144" s="653" t="e">
        <f>$Q$52</f>
        <v>#REF!</v>
      </c>
      <c r="J144" s="653"/>
      <c r="K144" s="653"/>
      <c r="L144" s="653" t="s">
        <v>24</v>
      </c>
      <c r="M144" s="653"/>
      <c r="N144" s="79"/>
      <c r="O144" s="653" t="s">
        <v>79</v>
      </c>
      <c r="P144" s="79"/>
      <c r="Q144" s="653" t="s">
        <v>8</v>
      </c>
      <c r="R144" s="653"/>
      <c r="S144" s="79"/>
      <c r="T144" s="653" t="s">
        <v>78</v>
      </c>
      <c r="U144" s="653" t="e">
        <f>INT(I144*L128/60)</f>
        <v>#REF!</v>
      </c>
      <c r="V144" s="653"/>
      <c r="W144" s="653"/>
      <c r="X144" s="653" t="s">
        <v>25</v>
      </c>
      <c r="Y144" s="653"/>
      <c r="Z144" s="79"/>
      <c r="AA144" s="79"/>
      <c r="AB144" s="79"/>
      <c r="AC144" s="79"/>
      <c r="AD144" s="79"/>
      <c r="AE144" s="79"/>
      <c r="AF144" s="79"/>
      <c r="AG144" s="79"/>
      <c r="AH144" s="79"/>
      <c r="AI144" s="79"/>
      <c r="AJ144" s="79"/>
      <c r="AK144" s="79"/>
      <c r="AL144" s="79"/>
      <c r="AM144" s="79"/>
      <c r="AN144" s="79"/>
      <c r="AO144" s="81"/>
    </row>
    <row r="145" spans="2:41" s="77" customFormat="1" ht="18" customHeight="1">
      <c r="B145" s="78"/>
      <c r="C145" s="79"/>
      <c r="D145" s="653"/>
      <c r="E145" s="653"/>
      <c r="F145" s="653"/>
      <c r="G145" s="653"/>
      <c r="H145" s="653"/>
      <c r="I145" s="653"/>
      <c r="J145" s="653"/>
      <c r="K145" s="653"/>
      <c r="L145" s="653"/>
      <c r="M145" s="653"/>
      <c r="N145" s="79"/>
      <c r="O145" s="653"/>
      <c r="P145" s="79"/>
      <c r="Q145" s="654">
        <v>60</v>
      </c>
      <c r="R145" s="654"/>
      <c r="S145" s="79"/>
      <c r="T145" s="653"/>
      <c r="U145" s="653"/>
      <c r="V145" s="653"/>
      <c r="W145" s="653"/>
      <c r="X145" s="653"/>
      <c r="Y145" s="653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  <c r="AM145" s="79"/>
      <c r="AN145" s="79"/>
      <c r="AO145" s="81"/>
    </row>
    <row r="146" spans="2:41" s="77" customFormat="1" ht="15.95" customHeight="1">
      <c r="B146" s="78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  <c r="AL146" s="79"/>
      <c r="AM146" s="79"/>
      <c r="AN146" s="79"/>
      <c r="AO146" s="81"/>
    </row>
    <row r="147" spans="2:41" s="77" customFormat="1" ht="18" customHeight="1">
      <c r="B147" s="78"/>
      <c r="C147" s="79"/>
      <c r="D147" s="653" t="s">
        <v>27</v>
      </c>
      <c r="E147" s="653"/>
      <c r="F147" s="653"/>
      <c r="G147" s="653"/>
      <c r="H147" s="653"/>
      <c r="I147" s="653">
        <f>$Q$56</f>
        <v>8487</v>
      </c>
      <c r="J147" s="653"/>
      <c r="K147" s="653"/>
      <c r="L147" s="653" t="s">
        <v>24</v>
      </c>
      <c r="M147" s="653"/>
      <c r="N147" s="79"/>
      <c r="O147" s="653" t="s">
        <v>79</v>
      </c>
      <c r="P147" s="79"/>
      <c r="Q147" s="653" t="s">
        <v>8</v>
      </c>
      <c r="R147" s="653"/>
      <c r="S147" s="79"/>
      <c r="T147" s="653" t="s">
        <v>78</v>
      </c>
      <c r="U147" s="653">
        <f>INT(I147*L128/60)</f>
        <v>6129</v>
      </c>
      <c r="V147" s="653"/>
      <c r="W147" s="653"/>
      <c r="X147" s="653" t="s">
        <v>25</v>
      </c>
      <c r="Y147" s="653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79"/>
      <c r="AN147" s="79"/>
      <c r="AO147" s="81"/>
    </row>
    <row r="148" spans="2:41" s="77" customFormat="1" ht="18" customHeight="1">
      <c r="B148" s="78"/>
      <c r="C148" s="79"/>
      <c r="D148" s="653"/>
      <c r="E148" s="653"/>
      <c r="F148" s="653"/>
      <c r="G148" s="653"/>
      <c r="H148" s="653"/>
      <c r="I148" s="653"/>
      <c r="J148" s="653"/>
      <c r="K148" s="653"/>
      <c r="L148" s="653"/>
      <c r="M148" s="653"/>
      <c r="N148" s="79"/>
      <c r="O148" s="653"/>
      <c r="P148" s="79"/>
      <c r="Q148" s="654">
        <v>60</v>
      </c>
      <c r="R148" s="654"/>
      <c r="S148" s="79"/>
      <c r="T148" s="653"/>
      <c r="U148" s="653"/>
      <c r="V148" s="653"/>
      <c r="W148" s="653"/>
      <c r="X148" s="653"/>
      <c r="Y148" s="653"/>
      <c r="Z148" s="79"/>
      <c r="AA148" s="79"/>
      <c r="AB148" s="79"/>
      <c r="AC148" s="79"/>
      <c r="AD148" s="79"/>
      <c r="AE148" s="79"/>
      <c r="AF148" s="79"/>
      <c r="AG148" s="79"/>
      <c r="AH148" s="79"/>
      <c r="AI148" s="79"/>
      <c r="AJ148" s="79"/>
      <c r="AK148" s="79"/>
      <c r="AL148" s="79"/>
      <c r="AM148" s="79"/>
      <c r="AN148" s="79"/>
      <c r="AO148" s="81"/>
    </row>
    <row r="149" spans="2:41" s="77" customFormat="1" ht="15.95" customHeight="1">
      <c r="B149" s="78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/>
      <c r="AD149" s="79"/>
      <c r="AE149" s="79"/>
      <c r="AF149" s="79"/>
      <c r="AG149" s="79"/>
      <c r="AH149" s="79"/>
      <c r="AI149" s="79"/>
      <c r="AJ149" s="79"/>
      <c r="AK149" s="79"/>
      <c r="AL149" s="79"/>
      <c r="AM149" s="79"/>
      <c r="AN149" s="79"/>
      <c r="AO149" s="81"/>
    </row>
    <row r="150" spans="2:41" s="77" customFormat="1" ht="15.95" customHeight="1">
      <c r="B150" s="78"/>
      <c r="C150" s="94"/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  <c r="AA150" s="79"/>
      <c r="AB150" s="79"/>
      <c r="AC150" s="79"/>
      <c r="AD150" s="79"/>
      <c r="AE150" s="79"/>
      <c r="AF150" s="79"/>
      <c r="AG150" s="79"/>
      <c r="AH150" s="79"/>
      <c r="AI150" s="79"/>
      <c r="AJ150" s="79"/>
      <c r="AK150" s="79"/>
      <c r="AL150" s="79"/>
      <c r="AM150" s="79"/>
      <c r="AN150" s="79"/>
      <c r="AO150" s="81"/>
    </row>
    <row r="151" spans="2:41" s="77" customFormat="1" ht="15.95" customHeight="1">
      <c r="B151" s="78"/>
      <c r="C151" s="79"/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 t="s">
        <v>182</v>
      </c>
      <c r="S151" s="79"/>
      <c r="T151" s="79"/>
      <c r="U151" s="653" t="e">
        <f>U143+U144+U147</f>
        <v>#REF!</v>
      </c>
      <c r="V151" s="653"/>
      <c r="W151" s="653"/>
      <c r="X151" s="79" t="s">
        <v>175</v>
      </c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  <c r="AL151" s="79"/>
      <c r="AM151" s="79"/>
      <c r="AN151" s="79"/>
      <c r="AO151" s="81"/>
    </row>
    <row r="152" spans="2:41" s="77" customFormat="1" ht="15.95" customHeight="1">
      <c r="B152" s="104"/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  <c r="AA152" s="105"/>
      <c r="AB152" s="105"/>
      <c r="AC152" s="105"/>
      <c r="AD152" s="105"/>
      <c r="AE152" s="105"/>
      <c r="AF152" s="105"/>
      <c r="AG152" s="105"/>
      <c r="AH152" s="105"/>
      <c r="AI152" s="105"/>
      <c r="AJ152" s="105"/>
      <c r="AK152" s="105"/>
      <c r="AL152" s="105"/>
      <c r="AM152" s="105"/>
      <c r="AN152" s="105"/>
      <c r="AO152" s="106"/>
    </row>
    <row r="153" spans="2:41" s="77" customFormat="1" ht="15.95" customHeight="1">
      <c r="B153" s="68" t="s">
        <v>506</v>
      </c>
      <c r="C153" s="107"/>
      <c r="D153" s="10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</row>
    <row r="154" spans="2:41" s="77" customFormat="1" ht="15.95" customHeight="1"/>
    <row r="155" spans="2:41" s="77" customFormat="1" ht="15.95" customHeight="1">
      <c r="B155" s="74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</row>
    <row r="156" spans="2:41" s="77" customFormat="1" ht="15.95" customHeight="1">
      <c r="B156" s="78"/>
      <c r="C156" s="108" t="s">
        <v>7</v>
      </c>
      <c r="D156" s="79" t="s">
        <v>155</v>
      </c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  <c r="AA156" s="79"/>
      <c r="AB156" s="79"/>
      <c r="AC156" s="79"/>
      <c r="AD156" s="79"/>
      <c r="AE156" s="79"/>
      <c r="AF156" s="79"/>
      <c r="AG156" s="79"/>
      <c r="AH156" s="79"/>
      <c r="AI156" s="79"/>
      <c r="AJ156" s="79"/>
      <c r="AK156" s="79"/>
      <c r="AL156" s="79"/>
      <c r="AM156" s="79"/>
      <c r="AN156" s="79"/>
      <c r="AO156" s="81"/>
    </row>
    <row r="157" spans="2:41" s="77" customFormat="1" ht="15.95" customHeight="1">
      <c r="B157" s="78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  <c r="AF157" s="79"/>
      <c r="AG157" s="79"/>
      <c r="AH157" s="79"/>
      <c r="AI157" s="79"/>
      <c r="AJ157" s="79"/>
      <c r="AK157" s="79"/>
      <c r="AL157" s="79"/>
      <c r="AM157" s="79"/>
      <c r="AN157" s="79"/>
      <c r="AO157" s="81"/>
    </row>
    <row r="158" spans="2:41" s="77" customFormat="1" ht="18" customHeight="1">
      <c r="B158" s="78"/>
      <c r="C158" s="79"/>
      <c r="D158" s="653" t="s">
        <v>8</v>
      </c>
      <c r="E158" s="653" t="s">
        <v>78</v>
      </c>
      <c r="F158" s="653" t="s">
        <v>9</v>
      </c>
      <c r="G158" s="653"/>
      <c r="H158" s="653" t="s">
        <v>78</v>
      </c>
      <c r="I158" s="653">
        <v>43</v>
      </c>
      <c r="J158" s="653"/>
      <c r="K158" s="653" t="s">
        <v>78</v>
      </c>
      <c r="L158" s="673">
        <f>TRUNC((I158/I159),1)</f>
        <v>47.7</v>
      </c>
      <c r="M158" s="673"/>
      <c r="N158" s="653" t="s">
        <v>10</v>
      </c>
      <c r="O158" s="653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  <c r="AD158" s="79"/>
      <c r="AE158" s="79"/>
      <c r="AF158" s="79"/>
      <c r="AG158" s="79"/>
      <c r="AH158" s="79"/>
      <c r="AI158" s="79"/>
      <c r="AJ158" s="79"/>
      <c r="AK158" s="79"/>
      <c r="AL158" s="79"/>
      <c r="AM158" s="79"/>
      <c r="AN158" s="79"/>
      <c r="AO158" s="81"/>
    </row>
    <row r="159" spans="2:41" s="77" customFormat="1" ht="18" customHeight="1">
      <c r="B159" s="78"/>
      <c r="C159" s="79"/>
      <c r="D159" s="653"/>
      <c r="E159" s="653"/>
      <c r="F159" s="654" t="s">
        <v>11</v>
      </c>
      <c r="G159" s="654"/>
      <c r="H159" s="653"/>
      <c r="I159" s="671">
        <v>0.9</v>
      </c>
      <c r="J159" s="671"/>
      <c r="K159" s="653"/>
      <c r="L159" s="673"/>
      <c r="M159" s="673"/>
      <c r="N159" s="653"/>
      <c r="O159" s="653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  <c r="AK159" s="79"/>
      <c r="AL159" s="79"/>
      <c r="AM159" s="79"/>
      <c r="AN159" s="79"/>
      <c r="AO159" s="81"/>
    </row>
    <row r="160" spans="2:41" s="77" customFormat="1" ht="15.95" customHeight="1">
      <c r="B160" s="78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81"/>
    </row>
    <row r="161" spans="2:41" s="77" customFormat="1" ht="15.95" customHeight="1">
      <c r="B161" s="78"/>
      <c r="C161" s="79"/>
      <c r="D161" s="79" t="s">
        <v>12</v>
      </c>
      <c r="E161" s="79"/>
      <c r="F161" s="79" t="s">
        <v>8</v>
      </c>
      <c r="G161" s="79" t="s">
        <v>77</v>
      </c>
      <c r="H161" s="79" t="s">
        <v>13</v>
      </c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9"/>
      <c r="AB161" s="79"/>
      <c r="AC161" s="79"/>
      <c r="AD161" s="79"/>
      <c r="AE161" s="79"/>
      <c r="AF161" s="79"/>
      <c r="AG161" s="79"/>
      <c r="AH161" s="79"/>
      <c r="AI161" s="79"/>
      <c r="AJ161" s="79"/>
      <c r="AK161" s="79"/>
      <c r="AL161" s="79"/>
      <c r="AM161" s="79"/>
      <c r="AN161" s="79"/>
      <c r="AO161" s="81"/>
    </row>
    <row r="162" spans="2:41" s="77" customFormat="1" ht="15.95" customHeight="1">
      <c r="B162" s="78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79"/>
      <c r="AO162" s="81"/>
    </row>
    <row r="163" spans="2:41" s="77" customFormat="1" ht="15.95" customHeight="1">
      <c r="B163" s="78"/>
      <c r="C163" s="79"/>
      <c r="D163" s="79"/>
      <c r="E163" s="79"/>
      <c r="F163" s="79" t="s">
        <v>9</v>
      </c>
      <c r="G163" s="79" t="s">
        <v>77</v>
      </c>
      <c r="H163" s="79" t="s">
        <v>14</v>
      </c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81"/>
    </row>
    <row r="164" spans="2:41" s="77" customFormat="1" ht="15.95" customHeight="1">
      <c r="B164" s="78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  <c r="AF164" s="79"/>
      <c r="AG164" s="79"/>
      <c r="AH164" s="79"/>
      <c r="AI164" s="79"/>
      <c r="AJ164" s="79"/>
      <c r="AK164" s="79"/>
      <c r="AL164" s="79"/>
      <c r="AM164" s="79"/>
      <c r="AN164" s="79"/>
      <c r="AO164" s="81"/>
    </row>
    <row r="165" spans="2:41" s="77" customFormat="1" ht="15.95" customHeight="1">
      <c r="B165" s="78"/>
      <c r="C165" s="79"/>
      <c r="D165" s="79"/>
      <c r="E165" s="79"/>
      <c r="F165" s="79" t="s">
        <v>11</v>
      </c>
      <c r="G165" s="79" t="s">
        <v>77</v>
      </c>
      <c r="H165" s="79" t="s">
        <v>20</v>
      </c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  <c r="AK165" s="79"/>
      <c r="AL165" s="79"/>
      <c r="AM165" s="79"/>
      <c r="AN165" s="79"/>
      <c r="AO165" s="81"/>
    </row>
    <row r="166" spans="2:41" s="77" customFormat="1" ht="15.95" customHeight="1">
      <c r="B166" s="78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109"/>
      <c r="W166" s="109"/>
      <c r="X166" s="109"/>
      <c r="Y166" s="109"/>
      <c r="Z166" s="109"/>
      <c r="AA166" s="109"/>
      <c r="AB166" s="109"/>
      <c r="AC166" s="109"/>
      <c r="AD166" s="109"/>
      <c r="AE166" s="109"/>
      <c r="AF166" s="109"/>
      <c r="AG166" s="109"/>
      <c r="AH166" s="109"/>
      <c r="AI166" s="109"/>
      <c r="AJ166" s="109"/>
      <c r="AK166" s="109"/>
      <c r="AL166" s="109"/>
      <c r="AM166" s="109"/>
      <c r="AN166" s="109"/>
      <c r="AO166" s="81"/>
    </row>
    <row r="167" spans="2:41" s="77" customFormat="1" ht="15.95" customHeight="1">
      <c r="B167" s="78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  <c r="AK167" s="79"/>
      <c r="AL167" s="79"/>
      <c r="AM167" s="79"/>
      <c r="AN167" s="79"/>
      <c r="AO167" s="81"/>
    </row>
    <row r="168" spans="2:41" s="77" customFormat="1" ht="15.95" customHeight="1">
      <c r="B168" s="78"/>
      <c r="C168" s="108" t="s">
        <v>21</v>
      </c>
      <c r="D168" s="79" t="s">
        <v>22</v>
      </c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  <c r="AK168" s="79"/>
      <c r="AL168" s="79"/>
      <c r="AM168" s="79"/>
      <c r="AN168" s="79"/>
      <c r="AO168" s="81"/>
    </row>
    <row r="169" spans="2:41" s="77" customFormat="1" ht="15.95" customHeight="1">
      <c r="B169" s="78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  <c r="AI169" s="79"/>
      <c r="AJ169" s="79"/>
      <c r="AK169" s="79"/>
      <c r="AL169" s="79"/>
      <c r="AM169" s="79"/>
      <c r="AN169" s="79"/>
      <c r="AO169" s="81"/>
    </row>
    <row r="170" spans="2:41" s="77" customFormat="1" ht="18" customHeight="1">
      <c r="B170" s="78"/>
      <c r="C170" s="79"/>
      <c r="D170" s="653" t="s">
        <v>23</v>
      </c>
      <c r="E170" s="653"/>
      <c r="F170" s="653"/>
      <c r="G170" s="653"/>
      <c r="H170" s="653"/>
      <c r="I170" s="653" t="e">
        <f>$AK$43</f>
        <v>#REF!</v>
      </c>
      <c r="J170" s="653"/>
      <c r="K170" s="653"/>
      <c r="L170" s="653" t="s">
        <v>24</v>
      </c>
      <c r="M170" s="653"/>
      <c r="N170" s="79"/>
      <c r="O170" s="653" t="s">
        <v>79</v>
      </c>
      <c r="P170" s="79"/>
      <c r="Q170" s="653" t="s">
        <v>8</v>
      </c>
      <c r="R170" s="653"/>
      <c r="S170" s="79"/>
      <c r="T170" s="653" t="s">
        <v>78</v>
      </c>
      <c r="U170" s="653" t="e">
        <f>INT(I170*L158/60)</f>
        <v>#REF!</v>
      </c>
      <c r="V170" s="653"/>
      <c r="W170" s="653"/>
      <c r="X170" s="653" t="s">
        <v>25</v>
      </c>
      <c r="Y170" s="653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  <c r="AM170" s="79"/>
      <c r="AN170" s="79"/>
      <c r="AO170" s="81"/>
    </row>
    <row r="171" spans="2:41" s="77" customFormat="1" ht="18" customHeight="1">
      <c r="B171" s="78"/>
      <c r="C171" s="79"/>
      <c r="D171" s="653"/>
      <c r="E171" s="653"/>
      <c r="F171" s="653"/>
      <c r="G171" s="653"/>
      <c r="H171" s="653"/>
      <c r="I171" s="653"/>
      <c r="J171" s="653"/>
      <c r="K171" s="653"/>
      <c r="L171" s="653"/>
      <c r="M171" s="653"/>
      <c r="N171" s="79"/>
      <c r="O171" s="653"/>
      <c r="P171" s="79"/>
      <c r="Q171" s="654">
        <v>60</v>
      </c>
      <c r="R171" s="654"/>
      <c r="S171" s="79"/>
      <c r="T171" s="653"/>
      <c r="U171" s="653"/>
      <c r="V171" s="653"/>
      <c r="W171" s="653"/>
      <c r="X171" s="653"/>
      <c r="Y171" s="653"/>
      <c r="Z171" s="79"/>
      <c r="AA171" s="79"/>
      <c r="AB171" s="79"/>
      <c r="AC171" s="79"/>
      <c r="AD171" s="79"/>
      <c r="AE171" s="79"/>
      <c r="AF171" s="79"/>
      <c r="AG171" s="79"/>
      <c r="AH171" s="79"/>
      <c r="AI171" s="79"/>
      <c r="AJ171" s="79"/>
      <c r="AK171" s="79"/>
      <c r="AL171" s="79"/>
      <c r="AM171" s="79"/>
      <c r="AN171" s="79"/>
      <c r="AO171" s="81"/>
    </row>
    <row r="172" spans="2:41" s="77" customFormat="1" ht="18" customHeight="1">
      <c r="B172" s="78"/>
      <c r="C172" s="79"/>
      <c r="D172" s="82"/>
      <c r="E172" s="655" t="s">
        <v>153</v>
      </c>
      <c r="F172" s="668"/>
      <c r="G172" s="655"/>
      <c r="H172" s="82"/>
      <c r="I172" s="655" t="e">
        <f>VLOOKUP($E172,#REF!,2,FALSE)</f>
        <v>#REF!</v>
      </c>
      <c r="J172" s="655"/>
      <c r="K172" s="655"/>
      <c r="L172" s="82"/>
      <c r="M172" s="82"/>
      <c r="N172" s="79"/>
      <c r="O172" s="82" t="s">
        <v>79</v>
      </c>
      <c r="P172" s="669">
        <v>0.48</v>
      </c>
      <c r="Q172" s="672"/>
      <c r="R172" s="672"/>
      <c r="S172" s="79"/>
      <c r="T172" s="82" t="s">
        <v>78</v>
      </c>
      <c r="U172" s="655" t="e">
        <f>INT(I172*P172)</f>
        <v>#REF!</v>
      </c>
      <c r="V172" s="655"/>
      <c r="W172" s="655"/>
      <c r="X172" s="85" t="s">
        <v>154</v>
      </c>
      <c r="Y172" s="82"/>
      <c r="Z172" s="79"/>
      <c r="AA172" s="79"/>
      <c r="AB172" s="79"/>
      <c r="AC172" s="79"/>
      <c r="AD172" s="79"/>
      <c r="AE172" s="79"/>
      <c r="AF172" s="79"/>
      <c r="AG172" s="79"/>
      <c r="AH172" s="79"/>
      <c r="AI172" s="79"/>
      <c r="AJ172" s="79"/>
      <c r="AK172" s="79"/>
      <c r="AL172" s="79"/>
      <c r="AM172" s="79"/>
      <c r="AN172" s="79"/>
      <c r="AO172" s="81"/>
    </row>
    <row r="173" spans="2:41" s="77" customFormat="1" ht="15.95" customHeight="1">
      <c r="B173" s="78"/>
      <c r="C173" s="79"/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4" t="s">
        <v>182</v>
      </c>
      <c r="S173" s="94"/>
      <c r="T173" s="94"/>
      <c r="U173" s="657" t="e">
        <f>U170+U172</f>
        <v>#REF!</v>
      </c>
      <c r="V173" s="657"/>
      <c r="W173" s="657"/>
      <c r="X173" s="94"/>
      <c r="Y173" s="94"/>
      <c r="Z173" s="94"/>
      <c r="AA173" s="79"/>
      <c r="AB173" s="79"/>
      <c r="AC173" s="79"/>
      <c r="AD173" s="79"/>
      <c r="AE173" s="79"/>
      <c r="AF173" s="79"/>
      <c r="AG173" s="79"/>
      <c r="AH173" s="79"/>
      <c r="AI173" s="79"/>
      <c r="AJ173" s="79"/>
      <c r="AK173" s="79"/>
      <c r="AL173" s="79"/>
      <c r="AM173" s="79"/>
      <c r="AN173" s="79"/>
      <c r="AO173" s="81"/>
    </row>
    <row r="174" spans="2:41" s="77" customFormat="1" ht="18" customHeight="1">
      <c r="B174" s="78"/>
      <c r="C174" s="79"/>
      <c r="D174" s="653" t="s">
        <v>26</v>
      </c>
      <c r="E174" s="653"/>
      <c r="F174" s="653"/>
      <c r="G174" s="653"/>
      <c r="H174" s="653"/>
      <c r="I174" s="653" t="e">
        <f>$Q$52</f>
        <v>#REF!</v>
      </c>
      <c r="J174" s="653"/>
      <c r="K174" s="653"/>
      <c r="L174" s="653" t="s">
        <v>24</v>
      </c>
      <c r="M174" s="653"/>
      <c r="N174" s="79"/>
      <c r="O174" s="653" t="s">
        <v>79</v>
      </c>
      <c r="P174" s="79"/>
      <c r="Q174" s="653" t="s">
        <v>8</v>
      </c>
      <c r="R174" s="653"/>
      <c r="S174" s="79"/>
      <c r="T174" s="653" t="s">
        <v>78</v>
      </c>
      <c r="U174" s="653" t="e">
        <f>INT(I174*L158/60)</f>
        <v>#REF!</v>
      </c>
      <c r="V174" s="653"/>
      <c r="W174" s="653"/>
      <c r="X174" s="653" t="s">
        <v>25</v>
      </c>
      <c r="Y174" s="653"/>
      <c r="Z174" s="79"/>
      <c r="AA174" s="79"/>
      <c r="AB174" s="79"/>
      <c r="AC174" s="79"/>
      <c r="AD174" s="79"/>
      <c r="AE174" s="79"/>
      <c r="AF174" s="79"/>
      <c r="AG174" s="79"/>
      <c r="AH174" s="79"/>
      <c r="AI174" s="79"/>
      <c r="AJ174" s="79"/>
      <c r="AK174" s="79"/>
      <c r="AL174" s="79"/>
      <c r="AM174" s="79"/>
      <c r="AN174" s="79"/>
      <c r="AO174" s="81"/>
    </row>
    <row r="175" spans="2:41" s="77" customFormat="1" ht="18" customHeight="1">
      <c r="B175" s="78"/>
      <c r="C175" s="79"/>
      <c r="D175" s="653"/>
      <c r="E175" s="653"/>
      <c r="F175" s="653"/>
      <c r="G175" s="653"/>
      <c r="H175" s="653"/>
      <c r="I175" s="653"/>
      <c r="J175" s="653"/>
      <c r="K175" s="653"/>
      <c r="L175" s="653"/>
      <c r="M175" s="653"/>
      <c r="N175" s="79"/>
      <c r="O175" s="653"/>
      <c r="P175" s="79"/>
      <c r="Q175" s="654">
        <v>60</v>
      </c>
      <c r="R175" s="654"/>
      <c r="S175" s="79"/>
      <c r="T175" s="653"/>
      <c r="U175" s="653"/>
      <c r="V175" s="653"/>
      <c r="W175" s="653"/>
      <c r="X175" s="653"/>
      <c r="Y175" s="653"/>
      <c r="Z175" s="79"/>
      <c r="AA175" s="79"/>
      <c r="AB175" s="79"/>
      <c r="AC175" s="79"/>
      <c r="AD175" s="79"/>
      <c r="AE175" s="79"/>
      <c r="AF175" s="79"/>
      <c r="AG175" s="79"/>
      <c r="AH175" s="79"/>
      <c r="AI175" s="79"/>
      <c r="AJ175" s="79"/>
      <c r="AK175" s="79"/>
      <c r="AL175" s="79"/>
      <c r="AM175" s="79"/>
      <c r="AN175" s="79"/>
      <c r="AO175" s="81"/>
    </row>
    <row r="176" spans="2:41" s="77" customFormat="1" ht="15.95" customHeight="1">
      <c r="B176" s="78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  <c r="AI176" s="79"/>
      <c r="AJ176" s="79"/>
      <c r="AK176" s="79"/>
      <c r="AL176" s="79"/>
      <c r="AM176" s="79"/>
      <c r="AN176" s="79"/>
      <c r="AO176" s="81"/>
    </row>
    <row r="177" spans="1:41" s="77" customFormat="1" ht="18" customHeight="1">
      <c r="B177" s="78"/>
      <c r="C177" s="79"/>
      <c r="D177" s="653" t="s">
        <v>27</v>
      </c>
      <c r="E177" s="653"/>
      <c r="F177" s="653"/>
      <c r="G177" s="653"/>
      <c r="H177" s="653"/>
      <c r="I177" s="653">
        <f>$Q$56</f>
        <v>8487</v>
      </c>
      <c r="J177" s="653"/>
      <c r="K177" s="653"/>
      <c r="L177" s="653" t="s">
        <v>24</v>
      </c>
      <c r="M177" s="653"/>
      <c r="N177" s="79"/>
      <c r="O177" s="653" t="s">
        <v>79</v>
      </c>
      <c r="P177" s="79"/>
      <c r="Q177" s="653" t="s">
        <v>8</v>
      </c>
      <c r="R177" s="653"/>
      <c r="S177" s="79"/>
      <c r="T177" s="653" t="s">
        <v>78</v>
      </c>
      <c r="U177" s="653">
        <f>INT(I177*L158/60)</f>
        <v>6747</v>
      </c>
      <c r="V177" s="653"/>
      <c r="W177" s="653"/>
      <c r="X177" s="653" t="s">
        <v>25</v>
      </c>
      <c r="Y177" s="653"/>
      <c r="Z177" s="79"/>
      <c r="AA177" s="79"/>
      <c r="AB177" s="79"/>
      <c r="AC177" s="79"/>
      <c r="AD177" s="79"/>
      <c r="AE177" s="79"/>
      <c r="AF177" s="79"/>
      <c r="AG177" s="79"/>
      <c r="AH177" s="79"/>
      <c r="AI177" s="79"/>
      <c r="AJ177" s="79"/>
      <c r="AK177" s="79"/>
      <c r="AL177" s="79"/>
      <c r="AM177" s="79"/>
      <c r="AN177" s="79"/>
      <c r="AO177" s="81"/>
    </row>
    <row r="178" spans="1:41" s="77" customFormat="1" ht="18" customHeight="1">
      <c r="B178" s="78"/>
      <c r="C178" s="79"/>
      <c r="D178" s="653"/>
      <c r="E178" s="653"/>
      <c r="F178" s="653"/>
      <c r="G178" s="653"/>
      <c r="H178" s="653"/>
      <c r="I178" s="653"/>
      <c r="J178" s="653"/>
      <c r="K178" s="653"/>
      <c r="L178" s="653"/>
      <c r="M178" s="653"/>
      <c r="N178" s="79"/>
      <c r="O178" s="653"/>
      <c r="P178" s="79"/>
      <c r="Q178" s="654">
        <v>60</v>
      </c>
      <c r="R178" s="654"/>
      <c r="S178" s="79"/>
      <c r="T178" s="653"/>
      <c r="U178" s="653"/>
      <c r="V178" s="653"/>
      <c r="W178" s="653"/>
      <c r="X178" s="653"/>
      <c r="Y178" s="653"/>
      <c r="Z178" s="79"/>
      <c r="AA178" s="79"/>
      <c r="AB178" s="79"/>
      <c r="AC178" s="79"/>
      <c r="AD178" s="79"/>
      <c r="AE178" s="79"/>
      <c r="AF178" s="79"/>
      <c r="AG178" s="79"/>
      <c r="AH178" s="79"/>
      <c r="AI178" s="79"/>
      <c r="AJ178" s="79"/>
      <c r="AK178" s="79"/>
      <c r="AL178" s="79"/>
      <c r="AM178" s="79"/>
      <c r="AN178" s="79"/>
      <c r="AO178" s="81"/>
    </row>
    <row r="179" spans="1:41" s="77" customFormat="1" ht="15.95" customHeight="1">
      <c r="B179" s="78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  <c r="AA179" s="79"/>
      <c r="AB179" s="79"/>
      <c r="AC179" s="79"/>
      <c r="AD179" s="79"/>
      <c r="AE179" s="79"/>
      <c r="AF179" s="79"/>
      <c r="AG179" s="79"/>
      <c r="AH179" s="79"/>
      <c r="AI179" s="79"/>
      <c r="AJ179" s="79"/>
      <c r="AK179" s="79"/>
      <c r="AL179" s="79"/>
      <c r="AM179" s="79"/>
      <c r="AN179" s="79"/>
      <c r="AO179" s="81"/>
    </row>
    <row r="180" spans="1:41" s="77" customFormat="1" ht="15.95" customHeight="1">
      <c r="B180" s="78"/>
      <c r="C180" s="94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4"/>
      <c r="W180" s="94"/>
      <c r="X180" s="94"/>
      <c r="Y180" s="94"/>
      <c r="Z180" s="94"/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  <c r="AK180" s="79"/>
      <c r="AL180" s="79"/>
      <c r="AM180" s="79"/>
      <c r="AN180" s="79"/>
      <c r="AO180" s="81"/>
    </row>
    <row r="181" spans="1:41" s="77" customFormat="1" ht="15.95" customHeight="1">
      <c r="B181" s="78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 t="s">
        <v>182</v>
      </c>
      <c r="S181" s="79"/>
      <c r="T181" s="79"/>
      <c r="U181" s="653" t="e">
        <f>U173+U174+U177</f>
        <v>#REF!</v>
      </c>
      <c r="V181" s="653"/>
      <c r="W181" s="653"/>
      <c r="X181" s="79" t="s">
        <v>175</v>
      </c>
      <c r="Y181" s="79"/>
      <c r="Z181" s="79"/>
      <c r="AA181" s="79"/>
      <c r="AB181" s="79"/>
      <c r="AC181" s="79"/>
      <c r="AD181" s="79"/>
      <c r="AE181" s="79"/>
      <c r="AF181" s="79"/>
      <c r="AG181" s="79"/>
      <c r="AH181" s="79"/>
      <c r="AI181" s="79"/>
      <c r="AJ181" s="79"/>
      <c r="AK181" s="79"/>
      <c r="AL181" s="79"/>
      <c r="AM181" s="79"/>
      <c r="AN181" s="79"/>
      <c r="AO181" s="81"/>
    </row>
    <row r="182" spans="1:41" s="77" customFormat="1" ht="15.95" customHeight="1">
      <c r="B182" s="104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  <c r="AA182" s="105"/>
      <c r="AB182" s="105"/>
      <c r="AC182" s="105"/>
      <c r="AD182" s="105"/>
      <c r="AE182" s="105"/>
      <c r="AF182" s="105"/>
      <c r="AG182" s="105"/>
      <c r="AH182" s="105"/>
      <c r="AI182" s="105"/>
      <c r="AJ182" s="105"/>
      <c r="AK182" s="105"/>
      <c r="AL182" s="105"/>
      <c r="AM182" s="105"/>
      <c r="AN182" s="105"/>
      <c r="AO182" s="106"/>
    </row>
    <row r="183" spans="1:41" s="77" customFormat="1" ht="15.95" customHeight="1">
      <c r="A183" s="432"/>
      <c r="B183" s="433" t="s">
        <v>534</v>
      </c>
      <c r="C183" s="432"/>
      <c r="D183" s="432"/>
      <c r="E183" s="432"/>
      <c r="F183" s="432"/>
      <c r="G183" s="432"/>
      <c r="H183" s="432"/>
      <c r="I183" s="432"/>
      <c r="J183" s="432"/>
      <c r="K183" s="432"/>
      <c r="L183" s="432"/>
      <c r="M183" s="432"/>
      <c r="N183" s="432"/>
      <c r="O183" s="432"/>
      <c r="P183" s="432"/>
      <c r="Q183" s="432"/>
      <c r="R183" s="432"/>
      <c r="S183" s="432"/>
      <c r="T183" s="432"/>
      <c r="U183" s="432"/>
      <c r="V183" s="432"/>
      <c r="W183" s="432"/>
      <c r="X183" s="432"/>
      <c r="Y183" s="432"/>
      <c r="Z183" s="432"/>
      <c r="AA183" s="432"/>
      <c r="AB183" s="432"/>
      <c r="AC183" s="432"/>
      <c r="AD183" s="432"/>
      <c r="AE183" s="432"/>
      <c r="AF183" s="432"/>
      <c r="AG183" s="432"/>
      <c r="AH183" s="432"/>
      <c r="AI183" s="432"/>
      <c r="AJ183" s="432"/>
      <c r="AK183" s="432"/>
      <c r="AL183" s="432"/>
      <c r="AM183" s="432"/>
      <c r="AN183" s="432"/>
      <c r="AO183" s="432"/>
    </row>
    <row r="184" spans="1:41" s="77" customFormat="1" ht="15.95" customHeight="1"/>
    <row r="185" spans="1:41" s="77" customFormat="1" ht="15.95" customHeight="1">
      <c r="B185" s="74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6"/>
    </row>
    <row r="186" spans="1:41" s="77" customFormat="1" ht="15.95" customHeight="1">
      <c r="B186" s="78"/>
      <c r="C186" s="108" t="s">
        <v>7</v>
      </c>
      <c r="D186" s="79" t="s">
        <v>215</v>
      </c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  <c r="AM186" s="79"/>
      <c r="AN186" s="79"/>
      <c r="AO186" s="81"/>
    </row>
    <row r="187" spans="1:41" s="77" customFormat="1" ht="15.95" customHeight="1">
      <c r="B187" s="78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  <c r="AK187" s="79"/>
      <c r="AL187" s="79"/>
      <c r="AM187" s="79"/>
      <c r="AN187" s="79"/>
      <c r="AO187" s="81"/>
    </row>
    <row r="188" spans="1:41" s="77" customFormat="1" ht="18" customHeight="1">
      <c r="B188" s="78"/>
      <c r="C188" s="79"/>
      <c r="D188" s="653" t="s">
        <v>8</v>
      </c>
      <c r="E188" s="653" t="s">
        <v>78</v>
      </c>
      <c r="F188" s="653" t="s">
        <v>9</v>
      </c>
      <c r="G188" s="653"/>
      <c r="H188" s="653" t="s">
        <v>78</v>
      </c>
      <c r="I188" s="653">
        <v>33</v>
      </c>
      <c r="J188" s="653"/>
      <c r="K188" s="653" t="s">
        <v>78</v>
      </c>
      <c r="L188" s="658">
        <f>ROUNDUP((I188/I189),2)</f>
        <v>36.669999999999995</v>
      </c>
      <c r="M188" s="658"/>
      <c r="N188" s="653" t="s">
        <v>10</v>
      </c>
      <c r="O188" s="653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  <c r="AK188" s="79"/>
      <c r="AL188" s="79"/>
      <c r="AM188" s="79"/>
      <c r="AN188" s="79"/>
      <c r="AO188" s="81"/>
    </row>
    <row r="189" spans="1:41" s="77" customFormat="1" ht="18" customHeight="1">
      <c r="B189" s="78"/>
      <c r="C189" s="79"/>
      <c r="D189" s="653"/>
      <c r="E189" s="653"/>
      <c r="F189" s="654" t="s">
        <v>11</v>
      </c>
      <c r="G189" s="654"/>
      <c r="H189" s="653"/>
      <c r="I189" s="659">
        <v>0.9</v>
      </c>
      <c r="J189" s="659"/>
      <c r="K189" s="653"/>
      <c r="L189" s="658"/>
      <c r="M189" s="658"/>
      <c r="N189" s="653"/>
      <c r="O189" s="653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79"/>
      <c r="AJ189" s="79"/>
      <c r="AK189" s="79"/>
      <c r="AL189" s="79"/>
      <c r="AM189" s="79"/>
      <c r="AN189" s="79"/>
      <c r="AO189" s="81"/>
    </row>
    <row r="190" spans="1:41" s="77" customFormat="1" ht="15.95" customHeight="1">
      <c r="B190" s="78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  <c r="AK190" s="79"/>
      <c r="AL190" s="79"/>
      <c r="AM190" s="79"/>
      <c r="AN190" s="79"/>
      <c r="AO190" s="81"/>
    </row>
    <row r="191" spans="1:41" s="77" customFormat="1" ht="15.95" customHeight="1">
      <c r="B191" s="78"/>
      <c r="C191" s="79"/>
      <c r="D191" s="79" t="s">
        <v>12</v>
      </c>
      <c r="E191" s="79"/>
      <c r="F191" s="79" t="s">
        <v>8</v>
      </c>
      <c r="G191" s="79" t="s">
        <v>77</v>
      </c>
      <c r="H191" s="79" t="s">
        <v>13</v>
      </c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  <c r="AK191" s="79"/>
      <c r="AL191" s="79"/>
      <c r="AM191" s="79"/>
      <c r="AN191" s="79"/>
      <c r="AO191" s="81"/>
    </row>
    <row r="192" spans="1:41" s="77" customFormat="1" ht="15.95" customHeight="1">
      <c r="B192" s="78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  <c r="AI192" s="79"/>
      <c r="AJ192" s="79"/>
      <c r="AK192" s="79"/>
      <c r="AL192" s="79"/>
      <c r="AM192" s="79"/>
      <c r="AN192" s="79"/>
      <c r="AO192" s="81"/>
    </row>
    <row r="193" spans="2:41" s="77" customFormat="1" ht="15.95" customHeight="1">
      <c r="B193" s="78"/>
      <c r="C193" s="79"/>
      <c r="D193" s="79"/>
      <c r="E193" s="79"/>
      <c r="F193" s="79" t="s">
        <v>9</v>
      </c>
      <c r="G193" s="79" t="s">
        <v>77</v>
      </c>
      <c r="H193" s="79" t="s">
        <v>14</v>
      </c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  <c r="AK193" s="79"/>
      <c r="AL193" s="79"/>
      <c r="AM193" s="79"/>
      <c r="AN193" s="79"/>
      <c r="AO193" s="81"/>
    </row>
    <row r="194" spans="2:41" s="77" customFormat="1" ht="15.95" customHeight="1">
      <c r="B194" s="78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  <c r="AI194" s="79"/>
      <c r="AJ194" s="79"/>
      <c r="AK194" s="79"/>
      <c r="AL194" s="79"/>
      <c r="AM194" s="79"/>
      <c r="AN194" s="79"/>
      <c r="AO194" s="81"/>
    </row>
    <row r="195" spans="2:41" s="77" customFormat="1" ht="15.95" customHeight="1">
      <c r="B195" s="78"/>
      <c r="C195" s="79"/>
      <c r="D195" s="79"/>
      <c r="E195" s="79"/>
      <c r="F195" s="79" t="s">
        <v>11</v>
      </c>
      <c r="G195" s="79" t="s">
        <v>77</v>
      </c>
      <c r="H195" s="79" t="s">
        <v>20</v>
      </c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  <c r="AI195" s="79"/>
      <c r="AJ195" s="79"/>
      <c r="AK195" s="79"/>
      <c r="AL195" s="79"/>
      <c r="AM195" s="79"/>
      <c r="AN195" s="79"/>
      <c r="AO195" s="81"/>
    </row>
    <row r="196" spans="2:41" s="77" customFormat="1" ht="15.95" customHeight="1">
      <c r="B196" s="78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109"/>
      <c r="W196" s="109"/>
      <c r="X196" s="109"/>
      <c r="Y196" s="109"/>
      <c r="Z196" s="109"/>
      <c r="AA196" s="109"/>
      <c r="AB196" s="109"/>
      <c r="AC196" s="109"/>
      <c r="AD196" s="109"/>
      <c r="AE196" s="109"/>
      <c r="AF196" s="109"/>
      <c r="AG196" s="109"/>
      <c r="AH196" s="109"/>
      <c r="AI196" s="109"/>
      <c r="AJ196" s="109"/>
      <c r="AK196" s="109"/>
      <c r="AL196" s="109"/>
      <c r="AM196" s="109"/>
      <c r="AN196" s="109"/>
      <c r="AO196" s="81"/>
    </row>
    <row r="197" spans="2:41" s="77" customFormat="1" ht="15.95" customHeight="1">
      <c r="B197" s="78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81"/>
    </row>
    <row r="198" spans="2:41" s="77" customFormat="1" ht="15.95" customHeight="1">
      <c r="B198" s="78"/>
      <c r="C198" s="108" t="s">
        <v>21</v>
      </c>
      <c r="D198" s="79" t="s">
        <v>22</v>
      </c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  <c r="AM198" s="79"/>
      <c r="AN198" s="79"/>
      <c r="AO198" s="81"/>
    </row>
    <row r="199" spans="2:41" s="77" customFormat="1" ht="15.95" customHeight="1">
      <c r="B199" s="78"/>
      <c r="C199" s="79"/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81"/>
    </row>
    <row r="200" spans="2:41" s="77" customFormat="1" ht="18" customHeight="1">
      <c r="B200" s="78"/>
      <c r="C200" s="79"/>
      <c r="D200" s="653" t="s">
        <v>23</v>
      </c>
      <c r="E200" s="653"/>
      <c r="F200" s="653"/>
      <c r="G200" s="653"/>
      <c r="H200" s="653"/>
      <c r="I200" s="653" t="e">
        <f>$AK$43</f>
        <v>#REF!</v>
      </c>
      <c r="J200" s="653"/>
      <c r="K200" s="653"/>
      <c r="L200" s="653" t="s">
        <v>24</v>
      </c>
      <c r="M200" s="653"/>
      <c r="N200" s="79"/>
      <c r="O200" s="653" t="s">
        <v>79</v>
      </c>
      <c r="P200" s="79"/>
      <c r="Q200" s="653" t="s">
        <v>8</v>
      </c>
      <c r="R200" s="653"/>
      <c r="S200" s="79"/>
      <c r="T200" s="653" t="s">
        <v>78</v>
      </c>
      <c r="U200" s="653" t="e">
        <f>INT(I200*(L188/60))</f>
        <v>#REF!</v>
      </c>
      <c r="V200" s="653"/>
      <c r="W200" s="653"/>
      <c r="X200" s="653" t="s">
        <v>25</v>
      </c>
      <c r="Y200" s="653"/>
      <c r="Z200" s="79"/>
      <c r="AA200" s="79"/>
      <c r="AB200" s="79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81"/>
    </row>
    <row r="201" spans="2:41" s="77" customFormat="1" ht="18" customHeight="1">
      <c r="B201" s="78"/>
      <c r="C201" s="79"/>
      <c r="D201" s="653"/>
      <c r="E201" s="653"/>
      <c r="F201" s="653"/>
      <c r="G201" s="653"/>
      <c r="H201" s="653"/>
      <c r="I201" s="653"/>
      <c r="J201" s="653"/>
      <c r="K201" s="653"/>
      <c r="L201" s="653"/>
      <c r="M201" s="653"/>
      <c r="N201" s="79"/>
      <c r="O201" s="653"/>
      <c r="P201" s="79"/>
      <c r="Q201" s="654">
        <v>60</v>
      </c>
      <c r="R201" s="654"/>
      <c r="S201" s="79"/>
      <c r="T201" s="653"/>
      <c r="U201" s="653"/>
      <c r="V201" s="653"/>
      <c r="W201" s="653"/>
      <c r="X201" s="653"/>
      <c r="Y201" s="653"/>
      <c r="Z201" s="79"/>
      <c r="AA201" s="79"/>
      <c r="AB201" s="79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  <c r="AM201" s="79"/>
      <c r="AN201" s="79"/>
      <c r="AO201" s="81"/>
    </row>
    <row r="202" spans="2:41" s="77" customFormat="1" ht="18" customHeight="1">
      <c r="B202" s="78"/>
      <c r="C202" s="79"/>
      <c r="D202" s="480"/>
      <c r="E202" s="655" t="s">
        <v>153</v>
      </c>
      <c r="F202" s="655"/>
      <c r="G202" s="655"/>
      <c r="H202" s="480"/>
      <c r="I202" s="655" t="e">
        <f>VLOOKUP($E202,#REF!,2,FALSE)</f>
        <v>#REF!</v>
      </c>
      <c r="J202" s="655"/>
      <c r="K202" s="655"/>
      <c r="L202" s="480" t="s">
        <v>79</v>
      </c>
      <c r="M202" s="656">
        <v>0.31</v>
      </c>
      <c r="N202" s="656"/>
      <c r="O202" s="480" t="s">
        <v>79</v>
      </c>
      <c r="P202" s="656">
        <v>0.5</v>
      </c>
      <c r="Q202" s="656"/>
      <c r="R202" s="481"/>
      <c r="S202" s="79"/>
      <c r="T202" s="480" t="s">
        <v>78</v>
      </c>
      <c r="U202" s="655" t="e">
        <f>INT(I202*M202*P202)</f>
        <v>#REF!</v>
      </c>
      <c r="V202" s="655"/>
      <c r="W202" s="655"/>
      <c r="X202" s="85" t="s">
        <v>154</v>
      </c>
      <c r="Y202" s="480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81"/>
    </row>
    <row r="203" spans="2:41" s="77" customFormat="1" ht="15.95" customHeight="1">
      <c r="B203" s="78"/>
      <c r="C203" s="79"/>
      <c r="D203" s="94"/>
      <c r="E203" s="94"/>
      <c r="F203" s="94"/>
      <c r="G203" s="94"/>
      <c r="H203" s="94"/>
      <c r="I203" s="94"/>
      <c r="J203" s="94"/>
      <c r="K203" s="94"/>
      <c r="L203" s="94"/>
      <c r="M203" s="94"/>
      <c r="N203" s="94"/>
      <c r="O203" s="94"/>
      <c r="P203" s="94"/>
      <c r="Q203" s="94"/>
      <c r="R203" s="94" t="s">
        <v>182</v>
      </c>
      <c r="S203" s="94"/>
      <c r="T203" s="94"/>
      <c r="U203" s="657" t="e">
        <f>U200+U202</f>
        <v>#REF!</v>
      </c>
      <c r="V203" s="657"/>
      <c r="W203" s="657"/>
      <c r="X203" s="94"/>
      <c r="Y203" s="94"/>
      <c r="Z203" s="94"/>
      <c r="AA203" s="79"/>
      <c r="AB203" s="79"/>
      <c r="AC203" s="79"/>
      <c r="AD203" s="79"/>
      <c r="AE203" s="79"/>
      <c r="AF203" s="79"/>
      <c r="AG203" s="79"/>
      <c r="AH203" s="79"/>
      <c r="AI203" s="79"/>
      <c r="AJ203" s="79"/>
      <c r="AK203" s="79"/>
      <c r="AL203" s="79"/>
      <c r="AM203" s="79"/>
      <c r="AN203" s="79"/>
      <c r="AO203" s="81"/>
    </row>
    <row r="204" spans="2:41" s="77" customFormat="1" ht="18" customHeight="1">
      <c r="B204" s="78"/>
      <c r="C204" s="79"/>
      <c r="D204" s="653" t="s">
        <v>26</v>
      </c>
      <c r="E204" s="653"/>
      <c r="F204" s="653"/>
      <c r="G204" s="653"/>
      <c r="H204" s="653"/>
      <c r="I204" s="653" t="e">
        <f>$Q$52</f>
        <v>#REF!</v>
      </c>
      <c r="J204" s="653"/>
      <c r="K204" s="653"/>
      <c r="L204" s="653" t="s">
        <v>24</v>
      </c>
      <c r="M204" s="653"/>
      <c r="N204" s="79"/>
      <c r="O204" s="653" t="s">
        <v>79</v>
      </c>
      <c r="P204" s="79"/>
      <c r="Q204" s="653" t="s">
        <v>8</v>
      </c>
      <c r="R204" s="653"/>
      <c r="S204" s="79"/>
      <c r="T204" s="653" t="s">
        <v>78</v>
      </c>
      <c r="U204" s="653" t="e">
        <f>INT(I204*L188/60)</f>
        <v>#REF!</v>
      </c>
      <c r="V204" s="653"/>
      <c r="W204" s="653"/>
      <c r="X204" s="653" t="s">
        <v>25</v>
      </c>
      <c r="Y204" s="653"/>
      <c r="Z204" s="79"/>
      <c r="AA204" s="79"/>
      <c r="AB204" s="79"/>
      <c r="AC204" s="79"/>
      <c r="AD204" s="79"/>
      <c r="AE204" s="79"/>
      <c r="AF204" s="79"/>
      <c r="AG204" s="79"/>
      <c r="AH204" s="79"/>
      <c r="AI204" s="79"/>
      <c r="AJ204" s="79"/>
      <c r="AK204" s="79"/>
      <c r="AL204" s="79"/>
      <c r="AM204" s="79"/>
      <c r="AN204" s="79"/>
      <c r="AO204" s="81"/>
    </row>
    <row r="205" spans="2:41" s="77" customFormat="1" ht="18" customHeight="1">
      <c r="B205" s="78"/>
      <c r="C205" s="79"/>
      <c r="D205" s="653"/>
      <c r="E205" s="653"/>
      <c r="F205" s="653"/>
      <c r="G205" s="653"/>
      <c r="H205" s="653"/>
      <c r="I205" s="653"/>
      <c r="J205" s="653"/>
      <c r="K205" s="653"/>
      <c r="L205" s="653"/>
      <c r="M205" s="653"/>
      <c r="N205" s="79"/>
      <c r="O205" s="653"/>
      <c r="P205" s="79"/>
      <c r="Q205" s="654">
        <v>60</v>
      </c>
      <c r="R205" s="654"/>
      <c r="S205" s="79"/>
      <c r="T205" s="653"/>
      <c r="U205" s="653"/>
      <c r="V205" s="653"/>
      <c r="W205" s="653"/>
      <c r="X205" s="653"/>
      <c r="Y205" s="653"/>
      <c r="Z205" s="79"/>
      <c r="AA205" s="79"/>
      <c r="AB205" s="79"/>
      <c r="AC205" s="79"/>
      <c r="AD205" s="79"/>
      <c r="AE205" s="79"/>
      <c r="AF205" s="79"/>
      <c r="AG205" s="79"/>
      <c r="AH205" s="79"/>
      <c r="AI205" s="79"/>
      <c r="AJ205" s="79"/>
      <c r="AK205" s="79"/>
      <c r="AL205" s="79"/>
      <c r="AM205" s="79"/>
      <c r="AN205" s="79"/>
      <c r="AO205" s="81"/>
    </row>
    <row r="206" spans="2:41" s="77" customFormat="1" ht="15.95" customHeight="1">
      <c r="B206" s="78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  <c r="AI206" s="79"/>
      <c r="AJ206" s="79"/>
      <c r="AK206" s="79"/>
      <c r="AL206" s="79"/>
      <c r="AM206" s="79"/>
      <c r="AN206" s="79"/>
      <c r="AO206" s="81"/>
    </row>
    <row r="207" spans="2:41" s="77" customFormat="1" ht="18" customHeight="1">
      <c r="B207" s="78"/>
      <c r="C207" s="79"/>
      <c r="D207" s="653" t="s">
        <v>27</v>
      </c>
      <c r="E207" s="653"/>
      <c r="F207" s="653"/>
      <c r="G207" s="653"/>
      <c r="H207" s="653"/>
      <c r="I207" s="653">
        <f>$Q$56</f>
        <v>8487</v>
      </c>
      <c r="J207" s="653"/>
      <c r="K207" s="653"/>
      <c r="L207" s="653" t="s">
        <v>24</v>
      </c>
      <c r="M207" s="653"/>
      <c r="N207" s="79"/>
      <c r="O207" s="653" t="s">
        <v>79</v>
      </c>
      <c r="P207" s="79"/>
      <c r="Q207" s="653" t="s">
        <v>8</v>
      </c>
      <c r="R207" s="653"/>
      <c r="S207" s="79"/>
      <c r="T207" s="653" t="s">
        <v>78</v>
      </c>
      <c r="U207" s="653">
        <f>INT(I207*L188/60)</f>
        <v>5186</v>
      </c>
      <c r="V207" s="653"/>
      <c r="W207" s="653"/>
      <c r="X207" s="653" t="s">
        <v>25</v>
      </c>
      <c r="Y207" s="653"/>
      <c r="Z207" s="79"/>
      <c r="AA207" s="79"/>
      <c r="AB207" s="79"/>
      <c r="AC207" s="79"/>
      <c r="AD207" s="79"/>
      <c r="AE207" s="79"/>
      <c r="AF207" s="79"/>
      <c r="AG207" s="79"/>
      <c r="AH207" s="79"/>
      <c r="AI207" s="79"/>
      <c r="AJ207" s="79"/>
      <c r="AK207" s="79"/>
      <c r="AL207" s="79"/>
      <c r="AM207" s="79"/>
      <c r="AN207" s="79"/>
      <c r="AO207" s="81"/>
    </row>
    <row r="208" spans="2:41" s="77" customFormat="1" ht="18" customHeight="1">
      <c r="B208" s="78"/>
      <c r="C208" s="79"/>
      <c r="D208" s="653"/>
      <c r="E208" s="653"/>
      <c r="F208" s="653"/>
      <c r="G208" s="653"/>
      <c r="H208" s="653"/>
      <c r="I208" s="653"/>
      <c r="J208" s="653"/>
      <c r="K208" s="653"/>
      <c r="L208" s="653"/>
      <c r="M208" s="653"/>
      <c r="N208" s="79"/>
      <c r="O208" s="653"/>
      <c r="P208" s="79"/>
      <c r="Q208" s="654">
        <v>60</v>
      </c>
      <c r="R208" s="654"/>
      <c r="S208" s="79"/>
      <c r="T208" s="653"/>
      <c r="U208" s="653"/>
      <c r="V208" s="653"/>
      <c r="W208" s="653"/>
      <c r="X208" s="653"/>
      <c r="Y208" s="653"/>
      <c r="Z208" s="79"/>
      <c r="AA208" s="79"/>
      <c r="AB208" s="79"/>
      <c r="AC208" s="79"/>
      <c r="AD208" s="79"/>
      <c r="AE208" s="79"/>
      <c r="AF208" s="79"/>
      <c r="AG208" s="79"/>
      <c r="AH208" s="79"/>
      <c r="AI208" s="79"/>
      <c r="AJ208" s="79"/>
      <c r="AK208" s="79"/>
      <c r="AL208" s="79"/>
      <c r="AM208" s="79"/>
      <c r="AN208" s="79"/>
      <c r="AO208" s="81"/>
    </row>
    <row r="209" spans="1:41" s="77" customFormat="1" ht="15.95" customHeight="1">
      <c r="B209" s="78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  <c r="AA209" s="79"/>
      <c r="AB209" s="79"/>
      <c r="AC209" s="79"/>
      <c r="AD209" s="79"/>
      <c r="AE209" s="79"/>
      <c r="AF209" s="79"/>
      <c r="AG209" s="79"/>
      <c r="AH209" s="79"/>
      <c r="AI209" s="79"/>
      <c r="AJ209" s="79"/>
      <c r="AK209" s="79"/>
      <c r="AL209" s="79"/>
      <c r="AM209" s="79"/>
      <c r="AN209" s="79"/>
      <c r="AO209" s="81"/>
    </row>
    <row r="210" spans="1:41" s="77" customFormat="1" ht="15.95" customHeight="1">
      <c r="B210" s="78"/>
      <c r="C210" s="94"/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4"/>
      <c r="S210" s="94"/>
      <c r="T210" s="94"/>
      <c r="U210" s="94"/>
      <c r="V210" s="94"/>
      <c r="W210" s="94"/>
      <c r="X210" s="94"/>
      <c r="Y210" s="94"/>
      <c r="Z210" s="94"/>
      <c r="AA210" s="79"/>
      <c r="AB210" s="79"/>
      <c r="AC210" s="79"/>
      <c r="AD210" s="79"/>
      <c r="AE210" s="79"/>
      <c r="AF210" s="79"/>
      <c r="AG210" s="79"/>
      <c r="AH210" s="79"/>
      <c r="AI210" s="79"/>
      <c r="AJ210" s="79"/>
      <c r="AK210" s="79"/>
      <c r="AL210" s="79"/>
      <c r="AM210" s="79"/>
      <c r="AN210" s="79"/>
      <c r="AO210" s="81"/>
    </row>
    <row r="211" spans="1:41" s="77" customFormat="1" ht="15.95" customHeight="1">
      <c r="B211" s="78"/>
      <c r="C211" s="79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 t="s">
        <v>182</v>
      </c>
      <c r="S211" s="79"/>
      <c r="T211" s="79"/>
      <c r="U211" s="653" t="e">
        <f>U203+U204+U207</f>
        <v>#REF!</v>
      </c>
      <c r="V211" s="653"/>
      <c r="W211" s="653"/>
      <c r="X211" s="79" t="s">
        <v>175</v>
      </c>
      <c r="Y211" s="79"/>
      <c r="Z211" s="79"/>
      <c r="AA211" s="79"/>
      <c r="AB211" s="79"/>
      <c r="AC211" s="79"/>
      <c r="AD211" s="79"/>
      <c r="AE211" s="79"/>
      <c r="AF211" s="79"/>
      <c r="AG211" s="79"/>
      <c r="AH211" s="79"/>
      <c r="AI211" s="79"/>
      <c r="AJ211" s="79"/>
      <c r="AK211" s="79"/>
      <c r="AL211" s="79"/>
      <c r="AM211" s="79"/>
      <c r="AN211" s="79"/>
      <c r="AO211" s="81"/>
    </row>
    <row r="212" spans="1:41" s="77" customFormat="1" ht="15.95" customHeight="1">
      <c r="B212" s="104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  <c r="AA212" s="105"/>
      <c r="AB212" s="105"/>
      <c r="AC212" s="105"/>
      <c r="AD212" s="105"/>
      <c r="AE212" s="105"/>
      <c r="AF212" s="105"/>
      <c r="AG212" s="105"/>
      <c r="AH212" s="105"/>
      <c r="AI212" s="105"/>
      <c r="AJ212" s="105"/>
      <c r="AK212" s="105"/>
      <c r="AL212" s="105"/>
      <c r="AM212" s="105"/>
      <c r="AN212" s="105"/>
      <c r="AO212" s="106"/>
    </row>
    <row r="213" spans="1:41" s="77" customFormat="1" ht="15.95" customHeight="1">
      <c r="A213" s="432"/>
      <c r="B213" s="433" t="s">
        <v>535</v>
      </c>
      <c r="C213" s="432"/>
      <c r="D213" s="432"/>
      <c r="E213" s="432"/>
      <c r="F213" s="432"/>
      <c r="G213" s="432"/>
      <c r="H213" s="432"/>
      <c r="I213" s="432"/>
      <c r="J213" s="432"/>
      <c r="K213" s="432"/>
      <c r="L213" s="432"/>
      <c r="M213" s="432"/>
      <c r="N213" s="432"/>
      <c r="O213" s="432"/>
      <c r="P213" s="432"/>
      <c r="Q213" s="432"/>
      <c r="R213" s="432"/>
      <c r="S213" s="432"/>
      <c r="T213" s="432"/>
      <c r="U213" s="432"/>
      <c r="V213" s="432"/>
      <c r="W213" s="432"/>
      <c r="X213" s="432"/>
      <c r="Y213" s="432"/>
      <c r="Z213" s="432"/>
      <c r="AA213" s="432"/>
      <c r="AB213" s="432"/>
      <c r="AC213" s="432"/>
      <c r="AD213" s="432"/>
      <c r="AE213" s="432"/>
      <c r="AF213" s="432"/>
      <c r="AG213" s="432"/>
      <c r="AH213" s="432"/>
      <c r="AI213" s="432"/>
      <c r="AJ213" s="432"/>
      <c r="AK213" s="432"/>
      <c r="AL213" s="432"/>
      <c r="AM213" s="432"/>
      <c r="AN213" s="432"/>
      <c r="AO213" s="432"/>
    </row>
    <row r="214" spans="1:41" s="77" customFormat="1" ht="15.95" customHeight="1"/>
    <row r="215" spans="1:41" s="77" customFormat="1" ht="15.95" customHeight="1">
      <c r="B215" s="74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  <c r="AA215" s="75"/>
      <c r="AB215" s="75"/>
      <c r="AC215" s="75"/>
      <c r="AD215" s="75"/>
      <c r="AE215" s="75"/>
      <c r="AF215" s="75"/>
      <c r="AG215" s="75"/>
      <c r="AH215" s="75"/>
      <c r="AI215" s="75"/>
      <c r="AJ215" s="75"/>
      <c r="AK215" s="75"/>
      <c r="AL215" s="75"/>
      <c r="AM215" s="75"/>
      <c r="AN215" s="75"/>
      <c r="AO215" s="76"/>
    </row>
    <row r="216" spans="1:41" s="77" customFormat="1" ht="15.95" customHeight="1">
      <c r="B216" s="78"/>
      <c r="C216" s="108" t="s">
        <v>7</v>
      </c>
      <c r="D216" s="79" t="s">
        <v>215</v>
      </c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  <c r="AF216" s="79"/>
      <c r="AG216" s="79"/>
      <c r="AH216" s="79"/>
      <c r="AI216" s="79"/>
      <c r="AJ216" s="79"/>
      <c r="AK216" s="79"/>
      <c r="AL216" s="79"/>
      <c r="AM216" s="79"/>
      <c r="AN216" s="79"/>
      <c r="AO216" s="81"/>
    </row>
    <row r="217" spans="1:41" s="77" customFormat="1" ht="15.95" customHeight="1">
      <c r="B217" s="78"/>
      <c r="C217" s="79"/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  <c r="AA217" s="79"/>
      <c r="AB217" s="79"/>
      <c r="AC217" s="79"/>
      <c r="AD217" s="79"/>
      <c r="AE217" s="79"/>
      <c r="AF217" s="79"/>
      <c r="AG217" s="79"/>
      <c r="AH217" s="79"/>
      <c r="AI217" s="79"/>
      <c r="AJ217" s="79"/>
      <c r="AK217" s="79"/>
      <c r="AL217" s="79"/>
      <c r="AM217" s="79"/>
      <c r="AN217" s="79"/>
      <c r="AO217" s="81"/>
    </row>
    <row r="218" spans="1:41" s="77" customFormat="1" ht="18" customHeight="1">
      <c r="B218" s="78"/>
      <c r="C218" s="79"/>
      <c r="D218" s="653" t="s">
        <v>8</v>
      </c>
      <c r="E218" s="653" t="s">
        <v>78</v>
      </c>
      <c r="F218" s="653" t="s">
        <v>9</v>
      </c>
      <c r="G218" s="653"/>
      <c r="H218" s="653" t="s">
        <v>78</v>
      </c>
      <c r="I218" s="653">
        <v>39</v>
      </c>
      <c r="J218" s="653"/>
      <c r="K218" s="653" t="s">
        <v>78</v>
      </c>
      <c r="L218" s="658">
        <f>ROUNDUP((I218/I219),2)</f>
        <v>43.339999999999996</v>
      </c>
      <c r="M218" s="658"/>
      <c r="N218" s="653" t="s">
        <v>10</v>
      </c>
      <c r="O218" s="653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  <c r="AI218" s="79"/>
      <c r="AJ218" s="79"/>
      <c r="AK218" s="79"/>
      <c r="AL218" s="79"/>
      <c r="AM218" s="79"/>
      <c r="AN218" s="79"/>
      <c r="AO218" s="81"/>
    </row>
    <row r="219" spans="1:41" s="77" customFormat="1" ht="18" customHeight="1">
      <c r="B219" s="78"/>
      <c r="C219" s="79"/>
      <c r="D219" s="653"/>
      <c r="E219" s="653"/>
      <c r="F219" s="654" t="s">
        <v>11</v>
      </c>
      <c r="G219" s="654"/>
      <c r="H219" s="653"/>
      <c r="I219" s="659">
        <v>0.9</v>
      </c>
      <c r="J219" s="659"/>
      <c r="K219" s="653"/>
      <c r="L219" s="658"/>
      <c r="M219" s="658"/>
      <c r="N219" s="653"/>
      <c r="O219" s="653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  <c r="AA219" s="79"/>
      <c r="AB219" s="79"/>
      <c r="AC219" s="79"/>
      <c r="AD219" s="79"/>
      <c r="AE219" s="79"/>
      <c r="AF219" s="79"/>
      <c r="AG219" s="79"/>
      <c r="AH219" s="79"/>
      <c r="AI219" s="79"/>
      <c r="AJ219" s="79"/>
      <c r="AK219" s="79"/>
      <c r="AL219" s="79"/>
      <c r="AM219" s="79"/>
      <c r="AN219" s="79"/>
      <c r="AO219" s="81"/>
    </row>
    <row r="220" spans="1:41" s="77" customFormat="1" ht="15.95" customHeight="1">
      <c r="B220" s="78"/>
      <c r="C220" s="79"/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F220" s="79"/>
      <c r="AG220" s="79"/>
      <c r="AH220" s="79"/>
      <c r="AI220" s="79"/>
      <c r="AJ220" s="79"/>
      <c r="AK220" s="79"/>
      <c r="AL220" s="79"/>
      <c r="AM220" s="79"/>
      <c r="AN220" s="79"/>
      <c r="AO220" s="81"/>
    </row>
    <row r="221" spans="1:41" s="77" customFormat="1" ht="15.95" customHeight="1">
      <c r="B221" s="78"/>
      <c r="C221" s="79"/>
      <c r="D221" s="79" t="s">
        <v>12</v>
      </c>
      <c r="E221" s="79"/>
      <c r="F221" s="79" t="s">
        <v>8</v>
      </c>
      <c r="G221" s="79" t="s">
        <v>77</v>
      </c>
      <c r="H221" s="79" t="s">
        <v>13</v>
      </c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  <c r="AF221" s="79"/>
      <c r="AG221" s="79"/>
      <c r="AH221" s="79"/>
      <c r="AI221" s="79"/>
      <c r="AJ221" s="79"/>
      <c r="AK221" s="79"/>
      <c r="AL221" s="79"/>
      <c r="AM221" s="79"/>
      <c r="AN221" s="79"/>
      <c r="AO221" s="81"/>
    </row>
    <row r="222" spans="1:41" s="77" customFormat="1" ht="15.95" customHeight="1">
      <c r="B222" s="78"/>
      <c r="C222" s="79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  <c r="AA222" s="79"/>
      <c r="AB222" s="79"/>
      <c r="AC222" s="79"/>
      <c r="AD222" s="79"/>
      <c r="AE222" s="79"/>
      <c r="AF222" s="79"/>
      <c r="AG222" s="79"/>
      <c r="AH222" s="79"/>
      <c r="AI222" s="79"/>
      <c r="AJ222" s="79"/>
      <c r="AK222" s="79"/>
      <c r="AL222" s="79"/>
      <c r="AM222" s="79"/>
      <c r="AN222" s="79"/>
      <c r="AO222" s="81"/>
    </row>
    <row r="223" spans="1:41" s="77" customFormat="1" ht="15.95" customHeight="1">
      <c r="B223" s="78"/>
      <c r="C223" s="79"/>
      <c r="D223" s="79"/>
      <c r="E223" s="79"/>
      <c r="F223" s="79" t="s">
        <v>9</v>
      </c>
      <c r="G223" s="79" t="s">
        <v>77</v>
      </c>
      <c r="H223" s="79" t="s">
        <v>14</v>
      </c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9"/>
      <c r="AB223" s="79"/>
      <c r="AC223" s="79"/>
      <c r="AD223" s="79"/>
      <c r="AE223" s="79"/>
      <c r="AF223" s="79"/>
      <c r="AG223" s="79"/>
      <c r="AH223" s="79"/>
      <c r="AI223" s="79"/>
      <c r="AJ223" s="79"/>
      <c r="AK223" s="79"/>
      <c r="AL223" s="79"/>
      <c r="AM223" s="79"/>
      <c r="AN223" s="79"/>
      <c r="AO223" s="81"/>
    </row>
    <row r="224" spans="1:41" s="77" customFormat="1" ht="15.95" customHeight="1">
      <c r="B224" s="78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9"/>
      <c r="AB224" s="79"/>
      <c r="AC224" s="79"/>
      <c r="AD224" s="79"/>
      <c r="AE224" s="79"/>
      <c r="AF224" s="79"/>
      <c r="AG224" s="79"/>
      <c r="AH224" s="79"/>
      <c r="AI224" s="79"/>
      <c r="AJ224" s="79"/>
      <c r="AK224" s="79"/>
      <c r="AL224" s="79"/>
      <c r="AM224" s="79"/>
      <c r="AN224" s="79"/>
      <c r="AO224" s="81"/>
    </row>
    <row r="225" spans="2:41" s="77" customFormat="1" ht="15.95" customHeight="1">
      <c r="B225" s="78"/>
      <c r="C225" s="79"/>
      <c r="D225" s="79"/>
      <c r="E225" s="79"/>
      <c r="F225" s="79" t="s">
        <v>11</v>
      </c>
      <c r="G225" s="79" t="s">
        <v>77</v>
      </c>
      <c r="H225" s="79" t="s">
        <v>20</v>
      </c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  <c r="AA225" s="79"/>
      <c r="AB225" s="79"/>
      <c r="AC225" s="79"/>
      <c r="AD225" s="79"/>
      <c r="AE225" s="79"/>
      <c r="AF225" s="79"/>
      <c r="AG225" s="79"/>
      <c r="AH225" s="79"/>
      <c r="AI225" s="79"/>
      <c r="AJ225" s="79"/>
      <c r="AK225" s="79"/>
      <c r="AL225" s="79"/>
      <c r="AM225" s="79"/>
      <c r="AN225" s="79"/>
      <c r="AO225" s="81"/>
    </row>
    <row r="226" spans="2:41" s="77" customFormat="1" ht="15.95" customHeight="1">
      <c r="B226" s="78"/>
      <c r="C226" s="79"/>
      <c r="D226" s="79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109"/>
      <c r="W226" s="109"/>
      <c r="X226" s="109"/>
      <c r="Y226" s="109"/>
      <c r="Z226" s="109"/>
      <c r="AA226" s="109"/>
      <c r="AB226" s="109"/>
      <c r="AC226" s="109"/>
      <c r="AD226" s="109"/>
      <c r="AE226" s="109"/>
      <c r="AF226" s="109"/>
      <c r="AG226" s="109"/>
      <c r="AH226" s="109"/>
      <c r="AI226" s="109"/>
      <c r="AJ226" s="109"/>
      <c r="AK226" s="109"/>
      <c r="AL226" s="109"/>
      <c r="AM226" s="109"/>
      <c r="AN226" s="109"/>
      <c r="AO226" s="81"/>
    </row>
    <row r="227" spans="2:41" s="77" customFormat="1" ht="15.95" customHeight="1">
      <c r="B227" s="78"/>
      <c r="C227" s="79"/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  <c r="AA227" s="79"/>
      <c r="AB227" s="79"/>
      <c r="AC227" s="79"/>
      <c r="AD227" s="79"/>
      <c r="AE227" s="79"/>
      <c r="AF227" s="79"/>
      <c r="AG227" s="79"/>
      <c r="AH227" s="79"/>
      <c r="AI227" s="79"/>
      <c r="AJ227" s="79"/>
      <c r="AK227" s="79"/>
      <c r="AL227" s="79"/>
      <c r="AM227" s="79"/>
      <c r="AN227" s="79"/>
      <c r="AO227" s="81"/>
    </row>
    <row r="228" spans="2:41" s="77" customFormat="1" ht="15.95" customHeight="1">
      <c r="B228" s="78"/>
      <c r="C228" s="108" t="s">
        <v>21</v>
      </c>
      <c r="D228" s="79" t="s">
        <v>22</v>
      </c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  <c r="AA228" s="79"/>
      <c r="AB228" s="79"/>
      <c r="AC228" s="79"/>
      <c r="AD228" s="79"/>
      <c r="AE228" s="79"/>
      <c r="AF228" s="79"/>
      <c r="AG228" s="79"/>
      <c r="AH228" s="79"/>
      <c r="AI228" s="79"/>
      <c r="AJ228" s="79"/>
      <c r="AK228" s="79"/>
      <c r="AL228" s="79"/>
      <c r="AM228" s="79"/>
      <c r="AN228" s="79"/>
      <c r="AO228" s="81"/>
    </row>
    <row r="229" spans="2:41" s="77" customFormat="1" ht="15.95" customHeight="1">
      <c r="B229" s="78"/>
      <c r="C229" s="79"/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  <c r="AA229" s="79"/>
      <c r="AB229" s="79"/>
      <c r="AC229" s="79"/>
      <c r="AD229" s="79"/>
      <c r="AE229" s="79"/>
      <c r="AF229" s="79"/>
      <c r="AG229" s="79"/>
      <c r="AH229" s="79"/>
      <c r="AI229" s="79"/>
      <c r="AJ229" s="79"/>
      <c r="AK229" s="79"/>
      <c r="AL229" s="79"/>
      <c r="AM229" s="79"/>
      <c r="AN229" s="79"/>
      <c r="AO229" s="81"/>
    </row>
    <row r="230" spans="2:41" s="77" customFormat="1" ht="18" customHeight="1">
      <c r="B230" s="78"/>
      <c r="C230" s="79"/>
      <c r="D230" s="653" t="s">
        <v>23</v>
      </c>
      <c r="E230" s="653"/>
      <c r="F230" s="653"/>
      <c r="G230" s="653"/>
      <c r="H230" s="653"/>
      <c r="I230" s="653" t="e">
        <f>$AK$43</f>
        <v>#REF!</v>
      </c>
      <c r="J230" s="653"/>
      <c r="K230" s="653"/>
      <c r="L230" s="653" t="s">
        <v>24</v>
      </c>
      <c r="M230" s="653"/>
      <c r="N230" s="79"/>
      <c r="O230" s="653" t="s">
        <v>79</v>
      </c>
      <c r="P230" s="79"/>
      <c r="Q230" s="653" t="s">
        <v>8</v>
      </c>
      <c r="R230" s="653"/>
      <c r="S230" s="79"/>
      <c r="T230" s="653" t="s">
        <v>78</v>
      </c>
      <c r="U230" s="653" t="e">
        <f>INT(I230*(L218/60))</f>
        <v>#REF!</v>
      </c>
      <c r="V230" s="653"/>
      <c r="W230" s="653"/>
      <c r="X230" s="653" t="s">
        <v>25</v>
      </c>
      <c r="Y230" s="653"/>
      <c r="Z230" s="79"/>
      <c r="AA230" s="79"/>
      <c r="AB230" s="79"/>
      <c r="AC230" s="79"/>
      <c r="AD230" s="79"/>
      <c r="AE230" s="79"/>
      <c r="AF230" s="79"/>
      <c r="AG230" s="79"/>
      <c r="AH230" s="79"/>
      <c r="AI230" s="79"/>
      <c r="AJ230" s="79"/>
      <c r="AK230" s="79"/>
      <c r="AL230" s="79"/>
      <c r="AM230" s="79"/>
      <c r="AN230" s="79"/>
      <c r="AO230" s="81"/>
    </row>
    <row r="231" spans="2:41" s="77" customFormat="1" ht="18" customHeight="1">
      <c r="B231" s="78"/>
      <c r="C231" s="79"/>
      <c r="D231" s="653"/>
      <c r="E231" s="653"/>
      <c r="F231" s="653"/>
      <c r="G231" s="653"/>
      <c r="H231" s="653"/>
      <c r="I231" s="653"/>
      <c r="J231" s="653"/>
      <c r="K231" s="653"/>
      <c r="L231" s="653"/>
      <c r="M231" s="653"/>
      <c r="N231" s="79"/>
      <c r="O231" s="653"/>
      <c r="P231" s="79"/>
      <c r="Q231" s="654">
        <v>60</v>
      </c>
      <c r="R231" s="654"/>
      <c r="S231" s="79"/>
      <c r="T231" s="653"/>
      <c r="U231" s="653"/>
      <c r="V231" s="653"/>
      <c r="W231" s="653"/>
      <c r="X231" s="653"/>
      <c r="Y231" s="653"/>
      <c r="Z231" s="79"/>
      <c r="AA231" s="79"/>
      <c r="AB231" s="79"/>
      <c r="AC231" s="79"/>
      <c r="AD231" s="79"/>
      <c r="AE231" s="79"/>
      <c r="AF231" s="79"/>
      <c r="AG231" s="79"/>
      <c r="AH231" s="79"/>
      <c r="AI231" s="79"/>
      <c r="AJ231" s="79"/>
      <c r="AK231" s="79"/>
      <c r="AL231" s="79"/>
      <c r="AM231" s="79"/>
      <c r="AN231" s="79"/>
      <c r="AO231" s="81"/>
    </row>
    <row r="232" spans="2:41" s="77" customFormat="1" ht="18" customHeight="1">
      <c r="B232" s="78"/>
      <c r="C232" s="79"/>
      <c r="D232" s="480"/>
      <c r="E232" s="655" t="s">
        <v>153</v>
      </c>
      <c r="F232" s="655"/>
      <c r="G232" s="655"/>
      <c r="H232" s="480"/>
      <c r="I232" s="655" t="e">
        <f>VLOOKUP($E232,#REF!,2,FALSE)</f>
        <v>#REF!</v>
      </c>
      <c r="J232" s="655"/>
      <c r="K232" s="655"/>
      <c r="L232" s="480" t="s">
        <v>79</v>
      </c>
      <c r="M232" s="656">
        <v>0.42</v>
      </c>
      <c r="N232" s="656"/>
      <c r="O232" s="480" t="s">
        <v>79</v>
      </c>
      <c r="P232" s="656">
        <v>0.5</v>
      </c>
      <c r="Q232" s="656"/>
      <c r="R232" s="481"/>
      <c r="S232" s="79"/>
      <c r="T232" s="480" t="s">
        <v>78</v>
      </c>
      <c r="U232" s="655" t="e">
        <f>INT(I232*M232*P232)</f>
        <v>#REF!</v>
      </c>
      <c r="V232" s="655"/>
      <c r="W232" s="655"/>
      <c r="X232" s="85" t="s">
        <v>154</v>
      </c>
      <c r="Y232" s="480"/>
      <c r="Z232" s="79"/>
      <c r="AA232" s="79"/>
      <c r="AB232" s="79"/>
      <c r="AC232" s="79"/>
      <c r="AD232" s="79"/>
      <c r="AE232" s="79"/>
      <c r="AF232" s="79"/>
      <c r="AG232" s="79"/>
      <c r="AH232" s="79"/>
      <c r="AI232" s="79"/>
      <c r="AJ232" s="79"/>
      <c r="AK232" s="79"/>
      <c r="AL232" s="79"/>
      <c r="AM232" s="79"/>
      <c r="AN232" s="79"/>
      <c r="AO232" s="81"/>
    </row>
    <row r="233" spans="2:41" s="77" customFormat="1" ht="15.95" customHeight="1">
      <c r="B233" s="78"/>
      <c r="C233" s="79"/>
      <c r="D233" s="94"/>
      <c r="E233" s="94"/>
      <c r="F233" s="94"/>
      <c r="G233" s="94"/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4" t="s">
        <v>182</v>
      </c>
      <c r="S233" s="94"/>
      <c r="T233" s="94"/>
      <c r="U233" s="657" t="e">
        <f>U230+U232</f>
        <v>#REF!</v>
      </c>
      <c r="V233" s="657"/>
      <c r="W233" s="657"/>
      <c r="X233" s="94"/>
      <c r="Y233" s="94"/>
      <c r="Z233" s="94"/>
      <c r="AA233" s="79"/>
      <c r="AB233" s="79"/>
      <c r="AC233" s="79"/>
      <c r="AD233" s="79"/>
      <c r="AE233" s="79"/>
      <c r="AF233" s="79"/>
      <c r="AG233" s="79"/>
      <c r="AH233" s="79"/>
      <c r="AI233" s="79"/>
      <c r="AJ233" s="79"/>
      <c r="AK233" s="79"/>
      <c r="AL233" s="79"/>
      <c r="AM233" s="79"/>
      <c r="AN233" s="79"/>
      <c r="AO233" s="81"/>
    </row>
    <row r="234" spans="2:41" s="77" customFormat="1" ht="18" customHeight="1">
      <c r="B234" s="78"/>
      <c r="C234" s="79"/>
      <c r="D234" s="653" t="s">
        <v>26</v>
      </c>
      <c r="E234" s="653"/>
      <c r="F234" s="653"/>
      <c r="G234" s="653"/>
      <c r="H234" s="653"/>
      <c r="I234" s="653" t="e">
        <f>$Q$52</f>
        <v>#REF!</v>
      </c>
      <c r="J234" s="653"/>
      <c r="K234" s="653"/>
      <c r="L234" s="653" t="s">
        <v>24</v>
      </c>
      <c r="M234" s="653"/>
      <c r="N234" s="79"/>
      <c r="O234" s="653" t="s">
        <v>79</v>
      </c>
      <c r="P234" s="79"/>
      <c r="Q234" s="653" t="s">
        <v>8</v>
      </c>
      <c r="R234" s="653"/>
      <c r="S234" s="79"/>
      <c r="T234" s="653" t="s">
        <v>78</v>
      </c>
      <c r="U234" s="653" t="e">
        <f>INT(I234*L218/60)</f>
        <v>#REF!</v>
      </c>
      <c r="V234" s="653"/>
      <c r="W234" s="653"/>
      <c r="X234" s="653" t="s">
        <v>25</v>
      </c>
      <c r="Y234" s="653"/>
      <c r="Z234" s="79"/>
      <c r="AA234" s="79"/>
      <c r="AB234" s="79"/>
      <c r="AC234" s="79"/>
      <c r="AD234" s="79"/>
      <c r="AE234" s="79"/>
      <c r="AF234" s="79"/>
      <c r="AG234" s="79"/>
      <c r="AH234" s="79"/>
      <c r="AI234" s="79"/>
      <c r="AJ234" s="79"/>
      <c r="AK234" s="79"/>
      <c r="AL234" s="79"/>
      <c r="AM234" s="79"/>
      <c r="AN234" s="79"/>
      <c r="AO234" s="81"/>
    </row>
    <row r="235" spans="2:41" s="77" customFormat="1" ht="18" customHeight="1">
      <c r="B235" s="78"/>
      <c r="C235" s="79"/>
      <c r="D235" s="653"/>
      <c r="E235" s="653"/>
      <c r="F235" s="653"/>
      <c r="G235" s="653"/>
      <c r="H235" s="653"/>
      <c r="I235" s="653"/>
      <c r="J235" s="653"/>
      <c r="K235" s="653"/>
      <c r="L235" s="653"/>
      <c r="M235" s="653"/>
      <c r="N235" s="79"/>
      <c r="O235" s="653"/>
      <c r="P235" s="79"/>
      <c r="Q235" s="654">
        <v>60</v>
      </c>
      <c r="R235" s="654"/>
      <c r="S235" s="79"/>
      <c r="T235" s="653"/>
      <c r="U235" s="653"/>
      <c r="V235" s="653"/>
      <c r="W235" s="653"/>
      <c r="X235" s="653"/>
      <c r="Y235" s="653"/>
      <c r="Z235" s="79"/>
      <c r="AA235" s="79"/>
      <c r="AB235" s="79"/>
      <c r="AC235" s="79"/>
      <c r="AD235" s="79"/>
      <c r="AE235" s="79"/>
      <c r="AF235" s="79"/>
      <c r="AG235" s="79"/>
      <c r="AH235" s="79"/>
      <c r="AI235" s="79"/>
      <c r="AJ235" s="79"/>
      <c r="AK235" s="79"/>
      <c r="AL235" s="79"/>
      <c r="AM235" s="79"/>
      <c r="AN235" s="79"/>
      <c r="AO235" s="81"/>
    </row>
    <row r="236" spans="2:41" s="77" customFormat="1" ht="15.95" customHeight="1">
      <c r="B236" s="78"/>
      <c r="C236" s="79"/>
      <c r="D236" s="79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  <c r="AA236" s="79"/>
      <c r="AB236" s="79"/>
      <c r="AC236" s="79"/>
      <c r="AD236" s="79"/>
      <c r="AE236" s="79"/>
      <c r="AF236" s="79"/>
      <c r="AG236" s="79"/>
      <c r="AH236" s="79"/>
      <c r="AI236" s="79"/>
      <c r="AJ236" s="79"/>
      <c r="AK236" s="79"/>
      <c r="AL236" s="79"/>
      <c r="AM236" s="79"/>
      <c r="AN236" s="79"/>
      <c r="AO236" s="81"/>
    </row>
    <row r="237" spans="2:41" s="77" customFormat="1" ht="18" customHeight="1">
      <c r="B237" s="78"/>
      <c r="C237" s="79"/>
      <c r="D237" s="653" t="s">
        <v>27</v>
      </c>
      <c r="E237" s="653"/>
      <c r="F237" s="653"/>
      <c r="G237" s="653"/>
      <c r="H237" s="653"/>
      <c r="I237" s="653">
        <f>$Q$56</f>
        <v>8487</v>
      </c>
      <c r="J237" s="653"/>
      <c r="K237" s="653"/>
      <c r="L237" s="653" t="s">
        <v>24</v>
      </c>
      <c r="M237" s="653"/>
      <c r="N237" s="79"/>
      <c r="O237" s="653" t="s">
        <v>79</v>
      </c>
      <c r="P237" s="79"/>
      <c r="Q237" s="653" t="s">
        <v>8</v>
      </c>
      <c r="R237" s="653"/>
      <c r="S237" s="79"/>
      <c r="T237" s="653" t="s">
        <v>78</v>
      </c>
      <c r="U237" s="653">
        <f>INT(I237*L218/60)</f>
        <v>6130</v>
      </c>
      <c r="V237" s="653"/>
      <c r="W237" s="653"/>
      <c r="X237" s="653" t="s">
        <v>25</v>
      </c>
      <c r="Y237" s="653"/>
      <c r="Z237" s="79"/>
      <c r="AA237" s="79"/>
      <c r="AB237" s="79"/>
      <c r="AC237" s="79"/>
      <c r="AD237" s="79"/>
      <c r="AE237" s="79"/>
      <c r="AF237" s="79"/>
      <c r="AG237" s="79"/>
      <c r="AH237" s="79"/>
      <c r="AI237" s="79"/>
      <c r="AJ237" s="79"/>
      <c r="AK237" s="79"/>
      <c r="AL237" s="79"/>
      <c r="AM237" s="79"/>
      <c r="AN237" s="79"/>
      <c r="AO237" s="81"/>
    </row>
    <row r="238" spans="2:41" s="77" customFormat="1" ht="18" customHeight="1">
      <c r="B238" s="78"/>
      <c r="C238" s="79"/>
      <c r="D238" s="653"/>
      <c r="E238" s="653"/>
      <c r="F238" s="653"/>
      <c r="G238" s="653"/>
      <c r="H238" s="653"/>
      <c r="I238" s="653"/>
      <c r="J238" s="653"/>
      <c r="K238" s="653"/>
      <c r="L238" s="653"/>
      <c r="M238" s="653"/>
      <c r="N238" s="79"/>
      <c r="O238" s="653"/>
      <c r="P238" s="79"/>
      <c r="Q238" s="654">
        <v>60</v>
      </c>
      <c r="R238" s="654"/>
      <c r="S238" s="79"/>
      <c r="T238" s="653"/>
      <c r="U238" s="653"/>
      <c r="V238" s="653"/>
      <c r="W238" s="653"/>
      <c r="X238" s="653"/>
      <c r="Y238" s="653"/>
      <c r="Z238" s="79"/>
      <c r="AA238" s="79"/>
      <c r="AB238" s="79"/>
      <c r="AC238" s="79"/>
      <c r="AD238" s="79"/>
      <c r="AE238" s="79"/>
      <c r="AF238" s="79"/>
      <c r="AG238" s="79"/>
      <c r="AH238" s="79"/>
      <c r="AI238" s="79"/>
      <c r="AJ238" s="79"/>
      <c r="AK238" s="79"/>
      <c r="AL238" s="79"/>
      <c r="AM238" s="79"/>
      <c r="AN238" s="79"/>
      <c r="AO238" s="81"/>
    </row>
    <row r="239" spans="2:41" s="77" customFormat="1" ht="15.95" customHeight="1">
      <c r="B239" s="78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81"/>
    </row>
    <row r="240" spans="2:41" s="77" customFormat="1" ht="15.95" customHeight="1">
      <c r="B240" s="78"/>
      <c r="C240" s="94"/>
      <c r="D240" s="94"/>
      <c r="E240" s="94"/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81"/>
    </row>
    <row r="241" spans="2:41" s="77" customFormat="1" ht="15.95" customHeight="1">
      <c r="B241" s="78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 t="s">
        <v>182</v>
      </c>
      <c r="S241" s="79"/>
      <c r="T241" s="79"/>
      <c r="U241" s="653" t="e">
        <f>U233+U234+U237</f>
        <v>#REF!</v>
      </c>
      <c r="V241" s="653"/>
      <c r="W241" s="653"/>
      <c r="X241" s="79" t="s">
        <v>175</v>
      </c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81"/>
    </row>
    <row r="242" spans="2:41" s="77" customFormat="1" ht="15.95" customHeight="1">
      <c r="B242" s="104"/>
      <c r="C242" s="105"/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  <c r="AA242" s="105"/>
      <c r="AB242" s="105"/>
      <c r="AC242" s="105"/>
      <c r="AD242" s="105"/>
      <c r="AE242" s="105"/>
      <c r="AF242" s="105"/>
      <c r="AG242" s="105"/>
      <c r="AH242" s="105"/>
      <c r="AI242" s="105"/>
      <c r="AJ242" s="105"/>
      <c r="AK242" s="105"/>
      <c r="AL242" s="105"/>
      <c r="AM242" s="105"/>
      <c r="AN242" s="105"/>
      <c r="AO242" s="106"/>
    </row>
  </sheetData>
  <mergeCells count="308">
    <mergeCell ref="C7:F7"/>
    <mergeCell ref="X170:Y171"/>
    <mergeCell ref="Q171:R171"/>
    <mergeCell ref="U173:W173"/>
    <mergeCell ref="P172:R172"/>
    <mergeCell ref="U172:W172"/>
    <mergeCell ref="U170:W171"/>
    <mergeCell ref="I172:K172"/>
    <mergeCell ref="T170:T171"/>
    <mergeCell ref="F159:G159"/>
    <mergeCell ref="X144:Y145"/>
    <mergeCell ref="Q145:R145"/>
    <mergeCell ref="U147:W148"/>
    <mergeCell ref="X147:Y148"/>
    <mergeCell ref="Q148:R148"/>
    <mergeCell ref="U151:W151"/>
    <mergeCell ref="D147:H148"/>
    <mergeCell ref="I147:K148"/>
    <mergeCell ref="L147:M148"/>
    <mergeCell ref="O147:O148"/>
    <mergeCell ref="Q147:R147"/>
    <mergeCell ref="T147:T148"/>
    <mergeCell ref="U143:W143"/>
    <mergeCell ref="D144:H145"/>
    <mergeCell ref="Q177:R177"/>
    <mergeCell ref="T177:T178"/>
    <mergeCell ref="U177:W178"/>
    <mergeCell ref="X177:Y178"/>
    <mergeCell ref="T174:T175"/>
    <mergeCell ref="U174:W175"/>
    <mergeCell ref="Q178:R178"/>
    <mergeCell ref="D177:H178"/>
    <mergeCell ref="I177:K178"/>
    <mergeCell ref="X174:Y175"/>
    <mergeCell ref="U181:W181"/>
    <mergeCell ref="L177:M178"/>
    <mergeCell ref="O177:O178"/>
    <mergeCell ref="K158:K159"/>
    <mergeCell ref="D174:H175"/>
    <mergeCell ref="I174:K175"/>
    <mergeCell ref="L174:M175"/>
    <mergeCell ref="E172:G172"/>
    <mergeCell ref="I159:J159"/>
    <mergeCell ref="D170:H171"/>
    <mergeCell ref="I170:K171"/>
    <mergeCell ref="D158:D159"/>
    <mergeCell ref="E158:E159"/>
    <mergeCell ref="F158:G158"/>
    <mergeCell ref="H158:H159"/>
    <mergeCell ref="I158:J158"/>
    <mergeCell ref="L158:M159"/>
    <mergeCell ref="N158:O159"/>
    <mergeCell ref="L170:M171"/>
    <mergeCell ref="O174:O175"/>
    <mergeCell ref="Q174:R174"/>
    <mergeCell ref="O170:O171"/>
    <mergeCell ref="Q170:R170"/>
    <mergeCell ref="Q175:R175"/>
    <mergeCell ref="I144:K145"/>
    <mergeCell ref="L144:M145"/>
    <mergeCell ref="O144:O145"/>
    <mergeCell ref="Q144:R144"/>
    <mergeCell ref="T144:T145"/>
    <mergeCell ref="U144:W145"/>
    <mergeCell ref="X140:Y141"/>
    <mergeCell ref="Q141:R141"/>
    <mergeCell ref="L140:M141"/>
    <mergeCell ref="P142:R142"/>
    <mergeCell ref="U142:W142"/>
    <mergeCell ref="Q140:R140"/>
    <mergeCell ref="T140:T141"/>
    <mergeCell ref="U140:W141"/>
    <mergeCell ref="O140:O141"/>
    <mergeCell ref="E142:G142"/>
    <mergeCell ref="I142:K142"/>
    <mergeCell ref="F129:G129"/>
    <mergeCell ref="Q118:R118"/>
    <mergeCell ref="D140:H141"/>
    <mergeCell ref="I140:K141"/>
    <mergeCell ref="D128:D129"/>
    <mergeCell ref="E128:E129"/>
    <mergeCell ref="U117:W118"/>
    <mergeCell ref="X117:Y118"/>
    <mergeCell ref="U121:W121"/>
    <mergeCell ref="L128:M129"/>
    <mergeCell ref="N128:O129"/>
    <mergeCell ref="F128:G128"/>
    <mergeCell ref="H128:H129"/>
    <mergeCell ref="I128:J128"/>
    <mergeCell ref="K128:K129"/>
    <mergeCell ref="I129:J129"/>
    <mergeCell ref="U114:W115"/>
    <mergeCell ref="I99:J99"/>
    <mergeCell ref="X114:Y115"/>
    <mergeCell ref="Q115:R115"/>
    <mergeCell ref="D117:H118"/>
    <mergeCell ref="I117:K118"/>
    <mergeCell ref="L117:M118"/>
    <mergeCell ref="O117:O118"/>
    <mergeCell ref="Q117:R117"/>
    <mergeCell ref="T117:T118"/>
    <mergeCell ref="D114:H115"/>
    <mergeCell ref="I114:K115"/>
    <mergeCell ref="L114:M115"/>
    <mergeCell ref="O114:O115"/>
    <mergeCell ref="Q114:R114"/>
    <mergeCell ref="T114:T115"/>
    <mergeCell ref="L98:M99"/>
    <mergeCell ref="X110:Y111"/>
    <mergeCell ref="Q111:R111"/>
    <mergeCell ref="U110:W111"/>
    <mergeCell ref="N98:O99"/>
    <mergeCell ref="U113:W113"/>
    <mergeCell ref="P112:R112"/>
    <mergeCell ref="U112:W112"/>
    <mergeCell ref="O110:O111"/>
    <mergeCell ref="Q110:R110"/>
    <mergeCell ref="T110:T111"/>
    <mergeCell ref="E112:G112"/>
    <mergeCell ref="I112:K112"/>
    <mergeCell ref="D110:H111"/>
    <mergeCell ref="I110:K111"/>
    <mergeCell ref="L110:M111"/>
    <mergeCell ref="E82:G82"/>
    <mergeCell ref="P82:R82"/>
    <mergeCell ref="L87:M88"/>
    <mergeCell ref="Q87:R87"/>
    <mergeCell ref="O87:O88"/>
    <mergeCell ref="T84:T85"/>
    <mergeCell ref="T87:T88"/>
    <mergeCell ref="I82:K82"/>
    <mergeCell ref="Q84:R84"/>
    <mergeCell ref="L84:M85"/>
    <mergeCell ref="O84:O85"/>
    <mergeCell ref="U82:W82"/>
    <mergeCell ref="D98:D99"/>
    <mergeCell ref="E98:E99"/>
    <mergeCell ref="F98:G98"/>
    <mergeCell ref="H98:H99"/>
    <mergeCell ref="F99:G99"/>
    <mergeCell ref="I98:J98"/>
    <mergeCell ref="K98:K99"/>
    <mergeCell ref="X80:Y81"/>
    <mergeCell ref="Q81:R81"/>
    <mergeCell ref="Q88:R88"/>
    <mergeCell ref="Q85:R85"/>
    <mergeCell ref="X84:Y85"/>
    <mergeCell ref="T80:T81"/>
    <mergeCell ref="U83:W83"/>
    <mergeCell ref="X87:Y88"/>
    <mergeCell ref="U80:W81"/>
    <mergeCell ref="U84:W85"/>
    <mergeCell ref="U91:W91"/>
    <mergeCell ref="U87:W88"/>
    <mergeCell ref="D84:H85"/>
    <mergeCell ref="I84:K85"/>
    <mergeCell ref="D87:H88"/>
    <mergeCell ref="I87:K88"/>
    <mergeCell ref="L80:M81"/>
    <mergeCell ref="L68:M69"/>
    <mergeCell ref="O80:O81"/>
    <mergeCell ref="Q80:R80"/>
    <mergeCell ref="D80:H81"/>
    <mergeCell ref="I80:K81"/>
    <mergeCell ref="D68:D69"/>
    <mergeCell ref="D61:F61"/>
    <mergeCell ref="H61:J61"/>
    <mergeCell ref="K68:K69"/>
    <mergeCell ref="I69:J69"/>
    <mergeCell ref="E68:E69"/>
    <mergeCell ref="F68:G68"/>
    <mergeCell ref="F69:G69"/>
    <mergeCell ref="H68:H69"/>
    <mergeCell ref="R32:T32"/>
    <mergeCell ref="Q56:S56"/>
    <mergeCell ref="Q61:S61"/>
    <mergeCell ref="N68:O69"/>
    <mergeCell ref="L61:N61"/>
    <mergeCell ref="I68:J68"/>
    <mergeCell ref="V32:X32"/>
    <mergeCell ref="Z32:AK32"/>
    <mergeCell ref="K38:M38"/>
    <mergeCell ref="AK38:AM38"/>
    <mergeCell ref="M49:N49"/>
    <mergeCell ref="Q49:S49"/>
    <mergeCell ref="Q47:S47"/>
    <mergeCell ref="D56:E56"/>
    <mergeCell ref="AK35:AL35"/>
    <mergeCell ref="AK40:AM40"/>
    <mergeCell ref="L56:O56"/>
    <mergeCell ref="K40:M40"/>
    <mergeCell ref="H47:I47"/>
    <mergeCell ref="M47:N47"/>
    <mergeCell ref="AK43:AM43"/>
    <mergeCell ref="G56:J56"/>
    <mergeCell ref="Q52:S52"/>
    <mergeCell ref="C38:F38"/>
    <mergeCell ref="R1:T1"/>
    <mergeCell ref="V1:X1"/>
    <mergeCell ref="Z1:AK1"/>
    <mergeCell ref="AK4:AL4"/>
    <mergeCell ref="K7:M7"/>
    <mergeCell ref="AK7:AM7"/>
    <mergeCell ref="Q25:S25"/>
    <mergeCell ref="K9:M9"/>
    <mergeCell ref="AK9:AM9"/>
    <mergeCell ref="AK12:AM12"/>
    <mergeCell ref="H16:I16"/>
    <mergeCell ref="M16:N16"/>
    <mergeCell ref="Q16:S16"/>
    <mergeCell ref="D30:F30"/>
    <mergeCell ref="H30:J30"/>
    <mergeCell ref="L30:N30"/>
    <mergeCell ref="Q30:S30"/>
    <mergeCell ref="M18:N18"/>
    <mergeCell ref="Q18:S18"/>
    <mergeCell ref="Q21:S21"/>
    <mergeCell ref="D25:E25"/>
    <mergeCell ref="G25:J25"/>
    <mergeCell ref="L25:O25"/>
    <mergeCell ref="D188:D189"/>
    <mergeCell ref="E188:E189"/>
    <mergeCell ref="F188:G188"/>
    <mergeCell ref="H188:H189"/>
    <mergeCell ref="I188:J188"/>
    <mergeCell ref="K188:K189"/>
    <mergeCell ref="L188:M189"/>
    <mergeCell ref="N188:O189"/>
    <mergeCell ref="F189:G189"/>
    <mergeCell ref="I189:J189"/>
    <mergeCell ref="D200:H201"/>
    <mergeCell ref="I200:K201"/>
    <mergeCell ref="L200:M201"/>
    <mergeCell ref="O200:O201"/>
    <mergeCell ref="Q200:R200"/>
    <mergeCell ref="T200:T201"/>
    <mergeCell ref="U200:W201"/>
    <mergeCell ref="X200:Y201"/>
    <mergeCell ref="Q201:R201"/>
    <mergeCell ref="X204:Y205"/>
    <mergeCell ref="Q205:R205"/>
    <mergeCell ref="D207:H208"/>
    <mergeCell ref="I207:K208"/>
    <mergeCell ref="L207:M208"/>
    <mergeCell ref="O207:O208"/>
    <mergeCell ref="Q207:R207"/>
    <mergeCell ref="T207:T208"/>
    <mergeCell ref="U207:W208"/>
    <mergeCell ref="X207:Y208"/>
    <mergeCell ref="Q208:R208"/>
    <mergeCell ref="D204:H205"/>
    <mergeCell ref="I204:K205"/>
    <mergeCell ref="L204:M205"/>
    <mergeCell ref="O204:O205"/>
    <mergeCell ref="Q204:R204"/>
    <mergeCell ref="T204:T205"/>
    <mergeCell ref="U204:W205"/>
    <mergeCell ref="U211:W211"/>
    <mergeCell ref="M202:N202"/>
    <mergeCell ref="P202:Q202"/>
    <mergeCell ref="D218:D219"/>
    <mergeCell ref="E218:E219"/>
    <mergeCell ref="F218:G218"/>
    <mergeCell ref="H218:H219"/>
    <mergeCell ref="I218:J218"/>
    <mergeCell ref="K218:K219"/>
    <mergeCell ref="L218:M219"/>
    <mergeCell ref="N218:O219"/>
    <mergeCell ref="F219:G219"/>
    <mergeCell ref="I219:J219"/>
    <mergeCell ref="E202:G202"/>
    <mergeCell ref="I202:K202"/>
    <mergeCell ref="U202:W202"/>
    <mergeCell ref="U203:W203"/>
    <mergeCell ref="D230:H231"/>
    <mergeCell ref="I230:K231"/>
    <mergeCell ref="L230:M231"/>
    <mergeCell ref="O230:O231"/>
    <mergeCell ref="Q230:R230"/>
    <mergeCell ref="T230:T231"/>
    <mergeCell ref="U230:W231"/>
    <mergeCell ref="X230:Y231"/>
    <mergeCell ref="Q231:R231"/>
    <mergeCell ref="E232:G232"/>
    <mergeCell ref="I232:K232"/>
    <mergeCell ref="M232:N232"/>
    <mergeCell ref="P232:Q232"/>
    <mergeCell ref="U232:W232"/>
    <mergeCell ref="U233:W233"/>
    <mergeCell ref="D234:H235"/>
    <mergeCell ref="I234:K235"/>
    <mergeCell ref="L234:M235"/>
    <mergeCell ref="O234:O235"/>
    <mergeCell ref="Q234:R234"/>
    <mergeCell ref="T234:T235"/>
    <mergeCell ref="U234:W235"/>
    <mergeCell ref="U241:W241"/>
    <mergeCell ref="X234:Y235"/>
    <mergeCell ref="Q235:R235"/>
    <mergeCell ref="D237:H238"/>
    <mergeCell ref="I237:K238"/>
    <mergeCell ref="L237:M238"/>
    <mergeCell ref="O237:O238"/>
    <mergeCell ref="Q237:R237"/>
    <mergeCell ref="T237:T238"/>
    <mergeCell ref="U237:W238"/>
    <mergeCell ref="X237:Y238"/>
    <mergeCell ref="Q238:R238"/>
  </mergeCells>
  <phoneticPr fontId="49" type="noConversion"/>
  <pageMargins left="0.6692913385826772" right="0.23622047244094491" top="0.62992125984251968" bottom="0.6692913385826772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0000"/>
  </sheetPr>
  <dimension ref="A1:CB331"/>
  <sheetViews>
    <sheetView view="pageBreakPreview" topLeftCell="A19" zoomScaleSheetLayoutView="100" workbookViewId="0">
      <selection activeCell="A6" sqref="A6"/>
    </sheetView>
  </sheetViews>
  <sheetFormatPr defaultColWidth="4.109375" defaultRowHeight="18" customHeight="1"/>
  <cols>
    <col min="1" max="1" width="3.33203125" style="112" customWidth="1"/>
    <col min="2" max="72" width="0.88671875" style="112" customWidth="1"/>
    <col min="73" max="76" width="10.77734375" style="112" customWidth="1"/>
    <col min="77" max="77" width="8.77734375" style="112" customWidth="1"/>
    <col min="78" max="78" width="4.77734375" style="112" customWidth="1"/>
    <col min="79" max="79" width="7.5546875" style="112" bestFit="1" customWidth="1"/>
    <col min="80" max="80" width="6.33203125" style="112" bestFit="1" customWidth="1"/>
    <col min="81" max="84" width="4.77734375" style="112" customWidth="1"/>
    <col min="85" max="16384" width="4.109375" style="112"/>
  </cols>
  <sheetData>
    <row r="1" spans="1:80" ht="30" customHeight="1">
      <c r="A1" s="80"/>
      <c r="B1" s="678" t="s">
        <v>500</v>
      </c>
      <c r="C1" s="679"/>
      <c r="D1" s="679"/>
      <c r="E1" s="679"/>
      <c r="F1" s="679"/>
      <c r="G1" s="679"/>
      <c r="H1" s="679"/>
      <c r="I1" s="679"/>
      <c r="J1" s="679"/>
      <c r="K1" s="679"/>
      <c r="L1" s="679"/>
      <c r="M1" s="679"/>
      <c r="N1" s="679"/>
      <c r="O1" s="679"/>
      <c r="P1" s="679"/>
      <c r="Q1" s="679"/>
      <c r="R1" s="679"/>
      <c r="S1" s="679"/>
      <c r="T1" s="679"/>
      <c r="U1" s="679"/>
      <c r="V1" s="679"/>
      <c r="W1" s="679"/>
      <c r="X1" s="679"/>
      <c r="Y1" s="679"/>
      <c r="Z1" s="679"/>
      <c r="AA1" s="679"/>
      <c r="AB1" s="679"/>
      <c r="AC1" s="679"/>
      <c r="AD1" s="679"/>
      <c r="AE1" s="679"/>
      <c r="AF1" s="679"/>
      <c r="AG1" s="679"/>
      <c r="AH1" s="679"/>
      <c r="AI1" s="679"/>
      <c r="AJ1" s="679"/>
      <c r="AK1" s="679"/>
      <c r="AL1" s="679"/>
      <c r="AM1" s="679"/>
      <c r="AN1" s="679"/>
      <c r="AO1" s="679"/>
      <c r="AP1" s="679"/>
      <c r="AQ1" s="679"/>
      <c r="AR1" s="679"/>
      <c r="AS1" s="679"/>
      <c r="AT1" s="679"/>
      <c r="AU1" s="679"/>
      <c r="AV1" s="679"/>
      <c r="AW1" s="679"/>
      <c r="AX1" s="679"/>
      <c r="AY1" s="679"/>
      <c r="AZ1" s="679"/>
      <c r="BA1" s="679"/>
      <c r="BB1" s="679"/>
      <c r="BC1" s="679"/>
      <c r="BD1" s="679"/>
      <c r="BE1" s="679"/>
      <c r="BF1" s="679"/>
      <c r="BG1" s="679"/>
      <c r="BH1" s="679"/>
      <c r="BI1" s="679"/>
      <c r="BJ1" s="679"/>
      <c r="BK1" s="679"/>
      <c r="BL1" s="679"/>
      <c r="BM1" s="679"/>
      <c r="BN1" s="679"/>
      <c r="BO1" s="679"/>
      <c r="BP1" s="679"/>
      <c r="BQ1" s="679"/>
      <c r="BR1" s="679"/>
      <c r="BS1" s="679"/>
      <c r="BT1" s="680"/>
      <c r="BU1" s="431" t="s">
        <v>95</v>
      </c>
      <c r="BV1" s="431" t="s">
        <v>96</v>
      </c>
      <c r="BW1" s="431" t="s">
        <v>97</v>
      </c>
      <c r="BX1" s="431" t="s">
        <v>55</v>
      </c>
      <c r="BY1" s="431" t="s">
        <v>29</v>
      </c>
    </row>
    <row r="2" spans="1:80" ht="18" customHeight="1">
      <c r="A2" s="80"/>
      <c r="B2" s="113"/>
      <c r="C2" s="114"/>
      <c r="D2" s="80"/>
      <c r="E2" s="80"/>
      <c r="F2" s="80"/>
      <c r="G2" s="80"/>
      <c r="H2" s="80"/>
      <c r="I2" s="80"/>
      <c r="J2" s="80"/>
      <c r="K2" s="80"/>
      <c r="L2" s="114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115" t="e">
        <f>BU17</f>
        <v>#REF!</v>
      </c>
      <c r="BV2" s="115" t="e">
        <f>BV17</f>
        <v>#REF!</v>
      </c>
      <c r="BW2" s="115" t="e">
        <f>BW17</f>
        <v>#REF!</v>
      </c>
      <c r="BX2" s="115" t="e">
        <f>BX17</f>
        <v>#REF!</v>
      </c>
      <c r="BY2" s="116"/>
      <c r="CA2" s="112" t="s">
        <v>99</v>
      </c>
      <c r="CB2" s="160" t="e">
        <f>VLOOKUP(CA2,#REF!,2,FALSE)</f>
        <v>#REF!</v>
      </c>
    </row>
    <row r="3" spans="1:80" ht="18" customHeight="1">
      <c r="A3" s="80"/>
      <c r="B3" s="113"/>
      <c r="C3" s="114"/>
      <c r="D3" s="80"/>
      <c r="E3" s="80"/>
      <c r="F3" s="80"/>
      <c r="G3" s="80"/>
      <c r="H3" s="80"/>
      <c r="I3" s="80"/>
      <c r="J3" s="80"/>
      <c r="K3" s="80"/>
      <c r="L3" s="80"/>
      <c r="M3" s="80"/>
      <c r="N3" s="114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116"/>
      <c r="BV3" s="118"/>
      <c r="BW3" s="116"/>
      <c r="BX3" s="116"/>
      <c r="BY3" s="116"/>
      <c r="CA3" s="112" t="s">
        <v>100</v>
      </c>
      <c r="CB3" s="160" t="e">
        <f>VLOOKUP(CA3,#REF!,2,FALSE)</f>
        <v>#REF!</v>
      </c>
    </row>
    <row r="4" spans="1:80" ht="18" customHeight="1">
      <c r="A4" s="80"/>
      <c r="B4" s="113"/>
      <c r="C4" s="80" t="s">
        <v>159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119">
        <v>90</v>
      </c>
      <c r="AA4" s="120"/>
      <c r="AB4" s="120"/>
      <c r="AC4" s="120"/>
      <c r="AD4" s="120"/>
      <c r="AE4" s="80" t="s">
        <v>151</v>
      </c>
      <c r="AF4" s="80"/>
      <c r="AG4" s="80" t="s">
        <v>355</v>
      </c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116"/>
      <c r="BV4" s="116"/>
      <c r="BW4" s="116"/>
      <c r="BX4" s="116"/>
      <c r="BY4" s="116"/>
      <c r="CA4" s="112" t="s">
        <v>75</v>
      </c>
      <c r="CB4" s="160" t="e">
        <f>VLOOKUP(CA4,#REF!,2,FALSE)</f>
        <v>#REF!</v>
      </c>
    </row>
    <row r="5" spans="1:80" ht="18" customHeight="1">
      <c r="A5" s="80"/>
      <c r="B5" s="113"/>
      <c r="C5" s="80"/>
      <c r="D5" s="80" t="s">
        <v>65</v>
      </c>
      <c r="E5" s="80"/>
      <c r="F5" s="80"/>
      <c r="G5" s="80"/>
      <c r="H5" s="121">
        <v>0.2</v>
      </c>
      <c r="I5" s="122"/>
      <c r="J5" s="122"/>
      <c r="K5" s="122"/>
      <c r="L5" s="122"/>
      <c r="M5" s="80" t="s">
        <v>66</v>
      </c>
      <c r="N5" s="80"/>
      <c r="O5" s="80" t="s">
        <v>67</v>
      </c>
      <c r="P5" s="80"/>
      <c r="Q5" s="80"/>
      <c r="R5" s="80"/>
      <c r="S5" s="121">
        <v>1.1000000000000001</v>
      </c>
      <c r="T5" s="122"/>
      <c r="U5" s="122"/>
      <c r="V5" s="122"/>
      <c r="W5" s="122"/>
      <c r="X5" s="80" t="s">
        <v>66</v>
      </c>
      <c r="Y5" s="80"/>
      <c r="Z5" s="80" t="s">
        <v>160</v>
      </c>
      <c r="AA5" s="80"/>
      <c r="AB5" s="80"/>
      <c r="AC5" s="80"/>
      <c r="AD5" s="123">
        <v>1</v>
      </c>
      <c r="AE5" s="120"/>
      <c r="AF5" s="120"/>
      <c r="AG5" s="124" t="s">
        <v>87</v>
      </c>
      <c r="AH5" s="120"/>
      <c r="AI5" s="121">
        <v>1.25</v>
      </c>
      <c r="AJ5" s="122"/>
      <c r="AK5" s="122"/>
      <c r="AL5" s="122"/>
      <c r="AM5" s="122"/>
      <c r="AN5" s="124" t="s">
        <v>89</v>
      </c>
      <c r="AO5" s="120"/>
      <c r="AP5" s="121">
        <f>ROUND(AD5/AI5,2)</f>
        <v>0.8</v>
      </c>
      <c r="AQ5" s="122"/>
      <c r="AR5" s="122"/>
      <c r="AS5" s="122"/>
      <c r="AT5" s="122"/>
      <c r="AU5" s="122"/>
      <c r="AV5" s="80" t="s">
        <v>82</v>
      </c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116"/>
      <c r="BV5" s="116"/>
      <c r="BW5" s="116"/>
      <c r="BX5" s="116"/>
      <c r="BY5" s="116"/>
      <c r="CA5" s="80"/>
      <c r="CB5" s="117"/>
    </row>
    <row r="6" spans="1:80" ht="18" customHeight="1">
      <c r="A6" s="80"/>
      <c r="B6" s="113"/>
      <c r="C6" s="80"/>
      <c r="D6" s="80" t="s">
        <v>68</v>
      </c>
      <c r="E6" s="80"/>
      <c r="F6" s="80"/>
      <c r="G6" s="80"/>
      <c r="H6" s="121">
        <v>0.85</v>
      </c>
      <c r="I6" s="122"/>
      <c r="J6" s="122"/>
      <c r="K6" s="122"/>
      <c r="L6" s="124" t="s">
        <v>74</v>
      </c>
      <c r="M6" s="120"/>
      <c r="N6" s="121">
        <v>0.05</v>
      </c>
      <c r="O6" s="122"/>
      <c r="P6" s="122"/>
      <c r="Q6" s="122"/>
      <c r="R6" s="122"/>
      <c r="S6" s="124" t="s">
        <v>89</v>
      </c>
      <c r="T6" s="120"/>
      <c r="U6" s="121">
        <f>H6-N6</f>
        <v>0.79999999999999993</v>
      </c>
      <c r="V6" s="122"/>
      <c r="W6" s="122"/>
      <c r="X6" s="122"/>
      <c r="Y6" s="122"/>
      <c r="Z6" s="80"/>
      <c r="AA6" s="80"/>
      <c r="AB6" s="80"/>
      <c r="AC6" s="80" t="s">
        <v>69</v>
      </c>
      <c r="AD6" s="80"/>
      <c r="AE6" s="80"/>
      <c r="AF6" s="80"/>
      <c r="AG6" s="80"/>
      <c r="AH6" s="121">
        <v>15</v>
      </c>
      <c r="AI6" s="122"/>
      <c r="AJ6" s="122"/>
      <c r="AK6" s="122"/>
      <c r="AL6" s="80" t="s">
        <v>70</v>
      </c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116"/>
      <c r="BV6" s="116"/>
      <c r="BW6" s="116"/>
      <c r="BX6" s="116"/>
      <c r="BY6" s="116"/>
      <c r="CA6" s="80"/>
      <c r="CB6" s="125"/>
    </row>
    <row r="7" spans="1:80" ht="18" customHeight="1">
      <c r="A7" s="80"/>
      <c r="B7" s="113"/>
      <c r="C7" s="80"/>
      <c r="D7" s="80" t="s">
        <v>65</v>
      </c>
      <c r="E7" s="80"/>
      <c r="F7" s="80"/>
      <c r="G7" s="80"/>
      <c r="H7" s="121">
        <v>3600</v>
      </c>
      <c r="I7" s="122"/>
      <c r="J7" s="122"/>
      <c r="K7" s="122"/>
      <c r="L7" s="122"/>
      <c r="M7" s="120" t="s">
        <v>88</v>
      </c>
      <c r="N7" s="120"/>
      <c r="O7" s="121">
        <f>H5</f>
        <v>0.2</v>
      </c>
      <c r="P7" s="122"/>
      <c r="Q7" s="122"/>
      <c r="R7" s="122"/>
      <c r="S7" s="120" t="s">
        <v>88</v>
      </c>
      <c r="T7" s="120"/>
      <c r="U7" s="121">
        <f>S5</f>
        <v>1.1000000000000001</v>
      </c>
      <c r="V7" s="122"/>
      <c r="W7" s="122"/>
      <c r="X7" s="122"/>
      <c r="Y7" s="120" t="s">
        <v>88</v>
      </c>
      <c r="Z7" s="120"/>
      <c r="AA7" s="121">
        <f>AP5</f>
        <v>0.8</v>
      </c>
      <c r="AB7" s="122"/>
      <c r="AC7" s="122"/>
      <c r="AD7" s="122"/>
      <c r="AE7" s="120" t="s">
        <v>88</v>
      </c>
      <c r="AF7" s="120"/>
      <c r="AG7" s="121">
        <f>U6</f>
        <v>0.79999999999999993</v>
      </c>
      <c r="AH7" s="122"/>
      <c r="AI7" s="122"/>
      <c r="AJ7" s="122"/>
      <c r="AK7" s="122"/>
      <c r="AL7" s="124" t="s">
        <v>87</v>
      </c>
      <c r="AM7" s="120"/>
      <c r="AN7" s="121">
        <f>AH6</f>
        <v>15</v>
      </c>
      <c r="AO7" s="122"/>
      <c r="AP7" s="122"/>
      <c r="AQ7" s="122"/>
      <c r="AR7" s="122"/>
      <c r="AS7" s="124" t="s">
        <v>89</v>
      </c>
      <c r="AT7" s="120"/>
      <c r="AU7" s="121">
        <f>ROUND(H7*O7*U7*AA7*AG7/AN7,2)</f>
        <v>33.79</v>
      </c>
      <c r="AV7" s="122"/>
      <c r="AW7" s="122"/>
      <c r="AX7" s="122"/>
      <c r="AY7" s="122"/>
      <c r="AZ7" s="122"/>
      <c r="BA7" s="122"/>
      <c r="BB7" s="80" t="s">
        <v>64</v>
      </c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116"/>
      <c r="BV7" s="116"/>
      <c r="BW7" s="116"/>
      <c r="BX7" s="116"/>
      <c r="BY7" s="116"/>
      <c r="CA7" s="80"/>
      <c r="CB7" s="125"/>
    </row>
    <row r="8" spans="1:80" ht="18" customHeight="1">
      <c r="A8" s="80"/>
      <c r="B8" s="113"/>
      <c r="C8" s="80"/>
      <c r="D8" s="80" t="s">
        <v>60</v>
      </c>
      <c r="E8" s="80"/>
      <c r="F8" s="80"/>
      <c r="G8" s="80"/>
      <c r="H8" s="123"/>
      <c r="I8" s="120"/>
      <c r="J8" s="120"/>
      <c r="K8" s="120"/>
      <c r="L8" s="120"/>
      <c r="M8" s="80"/>
      <c r="N8" s="80"/>
      <c r="O8" s="681" t="e">
        <f>#REF!</f>
        <v>#REF!</v>
      </c>
      <c r="P8" s="683"/>
      <c r="Q8" s="683"/>
      <c r="R8" s="683"/>
      <c r="S8" s="683"/>
      <c r="T8" s="683"/>
      <c r="U8" s="683"/>
      <c r="V8" s="683"/>
      <c r="W8" s="124" t="s">
        <v>87</v>
      </c>
      <c r="X8" s="120"/>
      <c r="Y8" s="121">
        <f>AU7</f>
        <v>33.79</v>
      </c>
      <c r="Z8" s="122"/>
      <c r="AA8" s="122"/>
      <c r="AB8" s="122"/>
      <c r="AC8" s="122"/>
      <c r="AD8" s="122"/>
      <c r="AE8" s="120" t="s">
        <v>88</v>
      </c>
      <c r="AF8" s="120"/>
      <c r="AG8" s="121">
        <f>Z4/100</f>
        <v>0.9</v>
      </c>
      <c r="AH8" s="122"/>
      <c r="AI8" s="122"/>
      <c r="AJ8" s="122"/>
      <c r="AK8" s="122"/>
      <c r="AL8" s="124" t="s">
        <v>89</v>
      </c>
      <c r="AM8" s="120"/>
      <c r="AN8" s="121" t="e">
        <f>INT(O8/Y8*AG8)</f>
        <v>#REF!</v>
      </c>
      <c r="AO8" s="122"/>
      <c r="AP8" s="122"/>
      <c r="AQ8" s="122"/>
      <c r="AR8" s="122"/>
      <c r="AS8" s="122"/>
      <c r="AT8" s="122"/>
      <c r="AU8" s="80" t="s">
        <v>161</v>
      </c>
      <c r="AV8" s="80"/>
      <c r="AW8" s="80"/>
      <c r="AX8" s="80"/>
      <c r="AY8" s="80"/>
      <c r="AZ8" s="677" t="s">
        <v>527</v>
      </c>
      <c r="BA8" s="571"/>
      <c r="BB8" s="571"/>
      <c r="BC8" s="571"/>
      <c r="BD8" s="571"/>
      <c r="BE8" s="571"/>
      <c r="BF8" s="571"/>
      <c r="BG8" s="571"/>
      <c r="BH8" s="571"/>
      <c r="BI8" s="571"/>
      <c r="BJ8" s="571"/>
      <c r="BK8" s="571"/>
      <c r="BL8" s="571"/>
      <c r="BM8" s="80"/>
      <c r="BN8" s="80"/>
      <c r="BO8" s="80"/>
      <c r="BP8" s="80"/>
      <c r="BQ8" s="80"/>
      <c r="BR8" s="80"/>
      <c r="BS8" s="80"/>
      <c r="BT8" s="80"/>
      <c r="BU8" s="115" t="e">
        <f>SUM(BV8:BX8)</f>
        <v>#REF!</v>
      </c>
      <c r="BV8" s="115"/>
      <c r="BW8" s="115" t="e">
        <f>AN8</f>
        <v>#REF!</v>
      </c>
      <c r="BX8" s="115"/>
      <c r="BY8" s="116"/>
      <c r="CB8" s="126"/>
    </row>
    <row r="9" spans="1:80" ht="18" customHeight="1">
      <c r="A9" s="80"/>
      <c r="B9" s="113"/>
      <c r="C9" s="80"/>
      <c r="D9" s="80" t="s">
        <v>61</v>
      </c>
      <c r="E9" s="80"/>
      <c r="F9" s="80"/>
      <c r="G9" s="80"/>
      <c r="H9" s="123"/>
      <c r="I9" s="120"/>
      <c r="J9" s="120"/>
      <c r="K9" s="120"/>
      <c r="L9" s="80"/>
      <c r="M9" s="80"/>
      <c r="N9" s="80"/>
      <c r="O9" s="681" t="e">
        <f>#REF!</f>
        <v>#REF!</v>
      </c>
      <c r="P9" s="683"/>
      <c r="Q9" s="683"/>
      <c r="R9" s="683"/>
      <c r="S9" s="683"/>
      <c r="T9" s="683"/>
      <c r="U9" s="683"/>
      <c r="V9" s="683"/>
      <c r="W9" s="124" t="s">
        <v>87</v>
      </c>
      <c r="X9" s="120"/>
      <c r="Y9" s="121">
        <f>Y8</f>
        <v>33.79</v>
      </c>
      <c r="Z9" s="122"/>
      <c r="AA9" s="122"/>
      <c r="AB9" s="122"/>
      <c r="AC9" s="122"/>
      <c r="AD9" s="122"/>
      <c r="AE9" s="120" t="s">
        <v>88</v>
      </c>
      <c r="AF9" s="120"/>
      <c r="AG9" s="121">
        <f>AG8</f>
        <v>0.9</v>
      </c>
      <c r="AH9" s="122"/>
      <c r="AI9" s="122"/>
      <c r="AJ9" s="122"/>
      <c r="AK9" s="122"/>
      <c r="AL9" s="124" t="s">
        <v>89</v>
      </c>
      <c r="AM9" s="120"/>
      <c r="AN9" s="121" t="e">
        <f>INT(O9/Y9*AG9)</f>
        <v>#REF!</v>
      </c>
      <c r="AO9" s="122"/>
      <c r="AP9" s="122"/>
      <c r="AQ9" s="122"/>
      <c r="AR9" s="122"/>
      <c r="AS9" s="122"/>
      <c r="AT9" s="122"/>
      <c r="AU9" s="80" t="s">
        <v>161</v>
      </c>
      <c r="AV9" s="80"/>
      <c r="AW9" s="80"/>
      <c r="AX9" s="80"/>
      <c r="AY9" s="80"/>
      <c r="AZ9" s="677" t="s">
        <v>527</v>
      </c>
      <c r="BA9" s="571"/>
      <c r="BB9" s="571"/>
      <c r="BC9" s="571"/>
      <c r="BD9" s="571"/>
      <c r="BE9" s="571"/>
      <c r="BF9" s="571"/>
      <c r="BG9" s="571"/>
      <c r="BH9" s="571"/>
      <c r="BI9" s="571"/>
      <c r="BJ9" s="571"/>
      <c r="BK9" s="571"/>
      <c r="BL9" s="571"/>
      <c r="BM9" s="80"/>
      <c r="BN9" s="80"/>
      <c r="BO9" s="80"/>
      <c r="BP9" s="80"/>
      <c r="BQ9" s="80"/>
      <c r="BR9" s="80"/>
      <c r="BS9" s="80"/>
      <c r="BT9" s="80"/>
      <c r="BU9" s="115" t="e">
        <f>SUM(BV9:BX9)</f>
        <v>#REF!</v>
      </c>
      <c r="BV9" s="115" t="e">
        <f>AN9</f>
        <v>#REF!</v>
      </c>
      <c r="BW9" s="115"/>
      <c r="BX9" s="115"/>
      <c r="BY9" s="116"/>
      <c r="CB9" s="126"/>
    </row>
    <row r="10" spans="1:80" ht="18" customHeight="1">
      <c r="A10" s="80"/>
      <c r="B10" s="113"/>
      <c r="C10" s="80"/>
      <c r="D10" s="80" t="s">
        <v>62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681" t="e">
        <f>#REF!</f>
        <v>#REF!</v>
      </c>
      <c r="P10" s="683"/>
      <c r="Q10" s="683"/>
      <c r="R10" s="683"/>
      <c r="S10" s="683"/>
      <c r="T10" s="683"/>
      <c r="U10" s="683"/>
      <c r="V10" s="683"/>
      <c r="W10" s="124" t="s">
        <v>87</v>
      </c>
      <c r="X10" s="120"/>
      <c r="Y10" s="121">
        <f>Y9</f>
        <v>33.79</v>
      </c>
      <c r="Z10" s="122"/>
      <c r="AA10" s="122"/>
      <c r="AB10" s="122"/>
      <c r="AC10" s="122"/>
      <c r="AD10" s="122"/>
      <c r="AE10" s="120" t="s">
        <v>88</v>
      </c>
      <c r="AF10" s="120"/>
      <c r="AG10" s="121">
        <f>AG9</f>
        <v>0.9</v>
      </c>
      <c r="AH10" s="122"/>
      <c r="AI10" s="122"/>
      <c r="AJ10" s="122"/>
      <c r="AK10" s="122"/>
      <c r="AL10" s="124" t="s">
        <v>89</v>
      </c>
      <c r="AM10" s="120"/>
      <c r="AN10" s="121" t="e">
        <f>INT(O10/Y10*AG10)</f>
        <v>#REF!</v>
      </c>
      <c r="AO10" s="122"/>
      <c r="AP10" s="122"/>
      <c r="AQ10" s="122"/>
      <c r="AR10" s="122"/>
      <c r="AS10" s="122"/>
      <c r="AT10" s="122"/>
      <c r="AU10" s="80" t="s">
        <v>161</v>
      </c>
      <c r="AV10" s="80"/>
      <c r="AW10" s="80"/>
      <c r="AX10" s="80"/>
      <c r="AY10" s="80"/>
      <c r="AZ10" s="677" t="s">
        <v>527</v>
      </c>
      <c r="BA10" s="571"/>
      <c r="BB10" s="571"/>
      <c r="BC10" s="571"/>
      <c r="BD10" s="571"/>
      <c r="BE10" s="571"/>
      <c r="BF10" s="571"/>
      <c r="BG10" s="571"/>
      <c r="BH10" s="571"/>
      <c r="BI10" s="571"/>
      <c r="BJ10" s="571"/>
      <c r="BK10" s="571"/>
      <c r="BL10" s="571"/>
      <c r="BM10" s="80"/>
      <c r="BN10" s="80"/>
      <c r="BO10" s="80"/>
      <c r="BP10" s="80"/>
      <c r="BQ10" s="80"/>
      <c r="BR10" s="80"/>
      <c r="BS10" s="80"/>
      <c r="BT10" s="80"/>
      <c r="BU10" s="115" t="e">
        <f>SUM(BV10:BX10)</f>
        <v>#REF!</v>
      </c>
      <c r="BV10" s="115"/>
      <c r="BW10" s="115"/>
      <c r="BX10" s="115" t="e">
        <f>AN10</f>
        <v>#REF!</v>
      </c>
      <c r="BY10" s="116"/>
    </row>
    <row r="11" spans="1:80" ht="18" customHeight="1">
      <c r="A11" s="80"/>
      <c r="B11" s="113"/>
      <c r="C11" s="80"/>
      <c r="D11" s="80" t="s">
        <v>57</v>
      </c>
      <c r="E11" s="80"/>
      <c r="F11" s="80"/>
      <c r="G11" s="80"/>
      <c r="H11" s="80"/>
      <c r="I11" s="80"/>
      <c r="J11" s="80"/>
      <c r="K11" s="80"/>
      <c r="L11" s="80"/>
      <c r="M11" s="127"/>
      <c r="N11" s="80"/>
      <c r="O11" s="80"/>
      <c r="P11" s="80"/>
      <c r="Q11" s="80"/>
      <c r="R11" s="80"/>
      <c r="S11" s="80"/>
      <c r="T11" s="80"/>
      <c r="U11" s="128"/>
      <c r="V11" s="80"/>
      <c r="W11" s="129"/>
      <c r="X11" s="80"/>
      <c r="Y11" s="80"/>
      <c r="Z11" s="80"/>
      <c r="AA11" s="80"/>
      <c r="AB11" s="80"/>
      <c r="AC11" s="80"/>
      <c r="AD11" s="80"/>
      <c r="AE11" s="129"/>
      <c r="AF11" s="80"/>
      <c r="AG11" s="80"/>
      <c r="AH11" s="80"/>
      <c r="AI11" s="80"/>
      <c r="AJ11" s="128"/>
      <c r="AK11" s="80"/>
      <c r="AL11" s="129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130" t="e">
        <f>SUM(BV11:BX11)</f>
        <v>#REF!</v>
      </c>
      <c r="BV11" s="130" t="e">
        <f>SUM(BV8:BV10)</f>
        <v>#REF!</v>
      </c>
      <c r="BW11" s="130" t="e">
        <f>SUM(BW8:BW10)</f>
        <v>#REF!</v>
      </c>
      <c r="BX11" s="130" t="e">
        <f>SUM(BX8:BX10)</f>
        <v>#REF!</v>
      </c>
      <c r="BY11" s="116"/>
    </row>
    <row r="12" spans="1:80" ht="18" customHeight="1">
      <c r="A12" s="80"/>
      <c r="B12" s="113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127"/>
      <c r="N12" s="80"/>
      <c r="O12" s="80"/>
      <c r="P12" s="80"/>
      <c r="Q12" s="80"/>
      <c r="R12" s="80"/>
      <c r="S12" s="80"/>
      <c r="T12" s="80"/>
      <c r="U12" s="128"/>
      <c r="V12" s="80"/>
      <c r="W12" s="129"/>
      <c r="X12" s="80"/>
      <c r="Y12" s="80"/>
      <c r="Z12" s="80"/>
      <c r="AA12" s="80"/>
      <c r="AB12" s="80"/>
      <c r="AC12" s="80"/>
      <c r="AD12" s="80"/>
      <c r="AE12" s="129"/>
      <c r="AF12" s="80"/>
      <c r="AG12" s="80"/>
      <c r="AH12" s="80"/>
      <c r="AI12" s="80"/>
      <c r="AJ12" s="128"/>
      <c r="AK12" s="80"/>
      <c r="AL12" s="129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115"/>
      <c r="BV12" s="115"/>
      <c r="BW12" s="115"/>
      <c r="BX12" s="115"/>
      <c r="BY12" s="116"/>
    </row>
    <row r="13" spans="1:80" ht="18" customHeight="1">
      <c r="A13" s="80"/>
      <c r="B13" s="113" t="s">
        <v>162</v>
      </c>
      <c r="C13" s="80"/>
      <c r="D13" s="80"/>
      <c r="E13" s="80"/>
      <c r="F13" s="80"/>
      <c r="G13" s="80"/>
      <c r="H13" s="80"/>
      <c r="I13" s="80"/>
      <c r="J13" s="119">
        <v>10</v>
      </c>
      <c r="K13" s="120"/>
      <c r="L13" s="120"/>
      <c r="M13" s="120"/>
      <c r="N13" s="120"/>
      <c r="O13" s="80" t="s">
        <v>151</v>
      </c>
      <c r="P13" s="80"/>
      <c r="Q13" s="80"/>
      <c r="R13" s="80"/>
      <c r="S13" s="80"/>
      <c r="T13" s="80"/>
      <c r="U13" s="80"/>
      <c r="V13" s="129"/>
      <c r="W13" s="80"/>
      <c r="X13" s="80"/>
      <c r="Y13" s="80"/>
      <c r="Z13" s="80"/>
      <c r="AA13" s="80"/>
      <c r="AB13" s="80"/>
      <c r="AC13" s="80"/>
      <c r="AD13" s="129"/>
      <c r="AE13" s="80"/>
      <c r="AF13" s="80"/>
      <c r="AG13" s="80"/>
      <c r="AH13" s="80"/>
      <c r="AI13" s="128"/>
      <c r="AJ13" s="80"/>
      <c r="AK13" s="129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116"/>
      <c r="BV13" s="116"/>
      <c r="BW13" s="116"/>
      <c r="BX13" s="116"/>
      <c r="BY13" s="131"/>
    </row>
    <row r="14" spans="1:80" ht="18" customHeight="1">
      <c r="A14" s="80"/>
      <c r="B14" s="113"/>
      <c r="C14" s="80" t="s">
        <v>56</v>
      </c>
      <c r="D14" s="80"/>
      <c r="E14" s="80"/>
      <c r="F14" s="80"/>
      <c r="G14" s="80"/>
      <c r="H14" s="80"/>
      <c r="I14" s="80"/>
      <c r="J14" s="80"/>
      <c r="K14" s="80"/>
      <c r="L14" s="127"/>
      <c r="M14" s="80"/>
      <c r="N14" s="119">
        <v>0.2</v>
      </c>
      <c r="O14" s="120"/>
      <c r="P14" s="120"/>
      <c r="Q14" s="120"/>
      <c r="R14" s="120"/>
      <c r="S14" s="120"/>
      <c r="T14" s="80" t="s">
        <v>147</v>
      </c>
      <c r="U14" s="80"/>
      <c r="V14" s="129"/>
      <c r="W14" s="120" t="s">
        <v>88</v>
      </c>
      <c r="X14" s="120"/>
      <c r="Y14" s="132" t="e">
        <f>$CB$3</f>
        <v>#REF!</v>
      </c>
      <c r="Z14" s="120"/>
      <c r="AA14" s="120"/>
      <c r="AB14" s="120"/>
      <c r="AC14" s="120"/>
      <c r="AD14" s="120"/>
      <c r="AE14" s="120"/>
      <c r="AF14" s="120"/>
      <c r="AG14" s="120" t="s">
        <v>88</v>
      </c>
      <c r="AH14" s="120"/>
      <c r="AI14" s="123">
        <f>J13/100</f>
        <v>0.1</v>
      </c>
      <c r="AJ14" s="120"/>
      <c r="AK14" s="120"/>
      <c r="AL14" s="120"/>
      <c r="AM14" s="124" t="s">
        <v>89</v>
      </c>
      <c r="AN14" s="120"/>
      <c r="AO14" s="133" t="e">
        <f>INT(N14*Y14*AI14)</f>
        <v>#REF!</v>
      </c>
      <c r="AP14" s="120"/>
      <c r="AQ14" s="120"/>
      <c r="AR14" s="120"/>
      <c r="AS14" s="120"/>
      <c r="AT14" s="120"/>
      <c r="AU14" s="120"/>
      <c r="AV14" s="80" t="s">
        <v>161</v>
      </c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115" t="e">
        <f>BV14</f>
        <v>#REF!</v>
      </c>
      <c r="BV14" s="115" t="e">
        <f>AO14</f>
        <v>#REF!</v>
      </c>
      <c r="BW14" s="116"/>
      <c r="BX14" s="116"/>
      <c r="BY14" s="131"/>
    </row>
    <row r="15" spans="1:80" ht="18" customHeight="1">
      <c r="A15" s="80"/>
      <c r="B15" s="113"/>
      <c r="C15" s="80" t="s">
        <v>57</v>
      </c>
      <c r="D15" s="80"/>
      <c r="E15" s="80"/>
      <c r="F15" s="80"/>
      <c r="G15" s="80"/>
      <c r="H15" s="80"/>
      <c r="I15" s="80"/>
      <c r="J15" s="80"/>
      <c r="K15" s="80"/>
      <c r="L15" s="127"/>
      <c r="M15" s="80"/>
      <c r="N15" s="80"/>
      <c r="O15" s="80"/>
      <c r="P15" s="80"/>
      <c r="Q15" s="80"/>
      <c r="R15" s="80"/>
      <c r="S15" s="80"/>
      <c r="T15" s="128"/>
      <c r="U15" s="80"/>
      <c r="V15" s="129"/>
      <c r="W15" s="80"/>
      <c r="X15" s="80"/>
      <c r="Y15" s="80"/>
      <c r="Z15" s="80"/>
      <c r="AA15" s="80"/>
      <c r="AB15" s="80"/>
      <c r="AC15" s="80"/>
      <c r="AD15" s="129"/>
      <c r="AE15" s="80"/>
      <c r="AF15" s="80"/>
      <c r="AG15" s="80"/>
      <c r="AH15" s="80"/>
      <c r="AI15" s="128"/>
      <c r="AJ15" s="80"/>
      <c r="AK15" s="129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115" t="e">
        <f>BV15</f>
        <v>#REF!</v>
      </c>
      <c r="BV15" s="115" t="e">
        <f>BV14</f>
        <v>#REF!</v>
      </c>
      <c r="BW15" s="116"/>
      <c r="BX15" s="116"/>
      <c r="BY15" s="131"/>
    </row>
    <row r="16" spans="1:80" ht="18" customHeight="1">
      <c r="A16" s="80"/>
      <c r="B16" s="113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127"/>
      <c r="N16" s="80"/>
      <c r="O16" s="80"/>
      <c r="P16" s="80"/>
      <c r="Q16" s="80"/>
      <c r="R16" s="80"/>
      <c r="S16" s="80"/>
      <c r="T16" s="80"/>
      <c r="U16" s="128"/>
      <c r="V16" s="80"/>
      <c r="W16" s="129"/>
      <c r="X16" s="80"/>
      <c r="Y16" s="80"/>
      <c r="Z16" s="80"/>
      <c r="AA16" s="80"/>
      <c r="AB16" s="80"/>
      <c r="AC16" s="80"/>
      <c r="AD16" s="80"/>
      <c r="AE16" s="129"/>
      <c r="AF16" s="80"/>
      <c r="AG16" s="80"/>
      <c r="AH16" s="80"/>
      <c r="AI16" s="80"/>
      <c r="AJ16" s="128"/>
      <c r="AK16" s="80"/>
      <c r="AL16" s="129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116"/>
      <c r="BV16" s="115"/>
      <c r="BW16" s="115"/>
      <c r="BX16" s="115"/>
      <c r="BY16" s="116"/>
    </row>
    <row r="17" spans="1:80" ht="18" customHeight="1" thickBot="1">
      <c r="A17" s="80"/>
      <c r="B17" s="113"/>
      <c r="C17" s="80"/>
      <c r="D17" s="134" t="s">
        <v>63</v>
      </c>
      <c r="E17" s="134"/>
      <c r="F17" s="134"/>
      <c r="G17" s="134"/>
      <c r="H17" s="134"/>
      <c r="I17" s="134"/>
      <c r="J17" s="134"/>
      <c r="K17" s="134"/>
      <c r="L17" s="134"/>
      <c r="M17" s="135"/>
      <c r="N17" s="134"/>
      <c r="O17" s="134"/>
      <c r="P17" s="134"/>
      <c r="Q17" s="134"/>
      <c r="R17" s="134"/>
      <c r="S17" s="134"/>
      <c r="T17" s="134"/>
      <c r="U17" s="136"/>
      <c r="V17" s="134"/>
      <c r="W17" s="137"/>
      <c r="X17" s="134"/>
      <c r="Y17" s="134"/>
      <c r="Z17" s="134"/>
      <c r="AA17" s="134"/>
      <c r="AB17" s="134"/>
      <c r="AC17" s="134"/>
      <c r="AD17" s="134"/>
      <c r="AE17" s="137"/>
      <c r="AF17" s="134"/>
      <c r="AG17" s="134"/>
      <c r="AH17" s="134"/>
      <c r="AI17" s="134"/>
      <c r="AJ17" s="136"/>
      <c r="AK17" s="134"/>
      <c r="AL17" s="137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8" t="e">
        <f>BU11+BU15</f>
        <v>#REF!</v>
      </c>
      <c r="BV17" s="138" t="e">
        <f>BV11+BV15</f>
        <v>#REF!</v>
      </c>
      <c r="BW17" s="138" t="e">
        <f>BW11+BW15</f>
        <v>#REF!</v>
      </c>
      <c r="BX17" s="138" t="e">
        <f>BX11+BX15</f>
        <v>#REF!</v>
      </c>
      <c r="BY17" s="116"/>
    </row>
    <row r="18" spans="1:80" ht="18" customHeight="1" thickTop="1">
      <c r="A18" s="80"/>
      <c r="B18" s="113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127"/>
      <c r="N18" s="80"/>
      <c r="O18" s="80"/>
      <c r="P18" s="80"/>
      <c r="Q18" s="80"/>
      <c r="R18" s="80"/>
      <c r="S18" s="80"/>
      <c r="T18" s="80"/>
      <c r="U18" s="128"/>
      <c r="V18" s="80"/>
      <c r="W18" s="129"/>
      <c r="X18" s="80"/>
      <c r="Y18" s="80"/>
      <c r="Z18" s="80"/>
      <c r="AA18" s="80"/>
      <c r="AB18" s="80"/>
      <c r="AC18" s="80"/>
      <c r="AD18" s="80"/>
      <c r="AE18" s="129"/>
      <c r="AF18" s="80"/>
      <c r="AG18" s="80"/>
      <c r="AH18" s="80"/>
      <c r="AI18" s="80"/>
      <c r="AJ18" s="128"/>
      <c r="AK18" s="80"/>
      <c r="AL18" s="129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116"/>
      <c r="BV18" s="116"/>
      <c r="BW18" s="116"/>
      <c r="BX18" s="116"/>
      <c r="BY18" s="116"/>
    </row>
    <row r="19" spans="1:80" ht="18" customHeight="1">
      <c r="A19" s="80"/>
      <c r="B19" s="113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127"/>
      <c r="N19" s="80"/>
      <c r="O19" s="80"/>
      <c r="P19" s="80"/>
      <c r="Q19" s="80"/>
      <c r="R19" s="80"/>
      <c r="S19" s="80"/>
      <c r="T19" s="80"/>
      <c r="U19" s="128"/>
      <c r="V19" s="80"/>
      <c r="W19" s="129"/>
      <c r="X19" s="80"/>
      <c r="Y19" s="80"/>
      <c r="Z19" s="80"/>
      <c r="AA19" s="80"/>
      <c r="AB19" s="80"/>
      <c r="AC19" s="80"/>
      <c r="AD19" s="80"/>
      <c r="AE19" s="129"/>
      <c r="AF19" s="80"/>
      <c r="AG19" s="80"/>
      <c r="AH19" s="80"/>
      <c r="AI19" s="80"/>
      <c r="AJ19" s="128"/>
      <c r="AK19" s="80"/>
      <c r="AL19" s="129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116"/>
      <c r="BV19" s="116"/>
      <c r="BW19" s="116"/>
      <c r="BX19" s="116"/>
      <c r="BY19" s="116"/>
    </row>
    <row r="20" spans="1:80" ht="18" customHeight="1">
      <c r="A20" s="80"/>
      <c r="B20" s="113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127"/>
      <c r="N20" s="80"/>
      <c r="O20" s="80"/>
      <c r="P20" s="80"/>
      <c r="Q20" s="80"/>
      <c r="R20" s="80"/>
      <c r="S20" s="80"/>
      <c r="T20" s="80"/>
      <c r="U20" s="128"/>
      <c r="V20" s="80"/>
      <c r="W20" s="129"/>
      <c r="X20" s="80"/>
      <c r="Y20" s="80"/>
      <c r="Z20" s="80"/>
      <c r="AA20" s="80"/>
      <c r="AB20" s="80"/>
      <c r="AC20" s="80"/>
      <c r="AD20" s="80"/>
      <c r="AE20" s="129"/>
      <c r="AF20" s="80"/>
      <c r="AG20" s="80"/>
      <c r="AH20" s="80"/>
      <c r="AI20" s="80"/>
      <c r="AJ20" s="128"/>
      <c r="AK20" s="80"/>
      <c r="AL20" s="129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116"/>
      <c r="BV20" s="116"/>
      <c r="BW20" s="116"/>
      <c r="BX20" s="116"/>
      <c r="BY20" s="116"/>
    </row>
    <row r="21" spans="1:80" ht="18" customHeight="1">
      <c r="A21" s="80"/>
      <c r="B21" s="113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127"/>
      <c r="N21" s="80"/>
      <c r="O21" s="80"/>
      <c r="P21" s="80"/>
      <c r="Q21" s="80"/>
      <c r="R21" s="80"/>
      <c r="S21" s="80"/>
      <c r="T21" s="80"/>
      <c r="U21" s="128"/>
      <c r="V21" s="80"/>
      <c r="W21" s="129"/>
      <c r="X21" s="80"/>
      <c r="Y21" s="80"/>
      <c r="Z21" s="80"/>
      <c r="AA21" s="80"/>
      <c r="AB21" s="80"/>
      <c r="AC21" s="80"/>
      <c r="AD21" s="80"/>
      <c r="AE21" s="129"/>
      <c r="AF21" s="80"/>
      <c r="AG21" s="80"/>
      <c r="AH21" s="80"/>
      <c r="AI21" s="80"/>
      <c r="AJ21" s="128"/>
      <c r="AK21" s="80"/>
      <c r="AL21" s="129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116"/>
      <c r="BV21" s="116"/>
      <c r="BW21" s="116"/>
      <c r="BX21" s="116"/>
      <c r="BY21" s="116"/>
    </row>
    <row r="22" spans="1:80" ht="18" customHeight="1">
      <c r="A22" s="80"/>
      <c r="B22" s="113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127"/>
      <c r="N22" s="80"/>
      <c r="O22" s="80"/>
      <c r="P22" s="80"/>
      <c r="Q22" s="80"/>
      <c r="R22" s="80"/>
      <c r="S22" s="80"/>
      <c r="T22" s="80"/>
      <c r="U22" s="128"/>
      <c r="V22" s="80"/>
      <c r="W22" s="129"/>
      <c r="X22" s="80"/>
      <c r="Y22" s="80"/>
      <c r="Z22" s="80"/>
      <c r="AA22" s="80"/>
      <c r="AB22" s="80"/>
      <c r="AC22" s="80"/>
      <c r="AD22" s="80"/>
      <c r="AE22" s="129"/>
      <c r="AF22" s="80"/>
      <c r="AG22" s="80"/>
      <c r="AH22" s="80"/>
      <c r="AI22" s="80"/>
      <c r="AJ22" s="128"/>
      <c r="AK22" s="80"/>
      <c r="AL22" s="129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116"/>
      <c r="BV22" s="116"/>
      <c r="BW22" s="116"/>
      <c r="BX22" s="116"/>
      <c r="BY22" s="116"/>
    </row>
    <row r="23" spans="1:80" ht="18" customHeight="1">
      <c r="A23" s="80"/>
      <c r="B23" s="113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127"/>
      <c r="N23" s="80"/>
      <c r="O23" s="80"/>
      <c r="P23" s="80"/>
      <c r="Q23" s="80"/>
      <c r="R23" s="80"/>
      <c r="S23" s="80"/>
      <c r="T23" s="80"/>
      <c r="U23" s="128"/>
      <c r="V23" s="80"/>
      <c r="W23" s="129"/>
      <c r="X23" s="80"/>
      <c r="Y23" s="80"/>
      <c r="Z23" s="80"/>
      <c r="AA23" s="80"/>
      <c r="AB23" s="80"/>
      <c r="AC23" s="80"/>
      <c r="AD23" s="80"/>
      <c r="AE23" s="129"/>
      <c r="AF23" s="80"/>
      <c r="AG23" s="80"/>
      <c r="AH23" s="80"/>
      <c r="AI23" s="80"/>
      <c r="AJ23" s="128"/>
      <c r="AK23" s="80"/>
      <c r="AL23" s="129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116"/>
      <c r="BV23" s="116"/>
      <c r="BW23" s="116"/>
      <c r="BX23" s="116"/>
      <c r="BY23" s="116"/>
    </row>
    <row r="24" spans="1:80" ht="18" customHeight="1">
      <c r="A24" s="80"/>
      <c r="B24" s="139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1"/>
      <c r="N24" s="140"/>
      <c r="O24" s="140"/>
      <c r="P24" s="140"/>
      <c r="Q24" s="140"/>
      <c r="R24" s="140"/>
      <c r="S24" s="140"/>
      <c r="T24" s="140"/>
      <c r="U24" s="142"/>
      <c r="V24" s="140"/>
      <c r="W24" s="143"/>
      <c r="X24" s="140"/>
      <c r="Y24" s="140"/>
      <c r="Z24" s="140"/>
      <c r="AA24" s="140"/>
      <c r="AB24" s="140"/>
      <c r="AC24" s="140"/>
      <c r="AD24" s="140"/>
      <c r="AE24" s="143"/>
      <c r="AF24" s="140"/>
      <c r="AG24" s="140"/>
      <c r="AH24" s="140"/>
      <c r="AI24" s="140"/>
      <c r="AJ24" s="142"/>
      <c r="AK24" s="140"/>
      <c r="AL24" s="143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40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4"/>
      <c r="BV24" s="144"/>
      <c r="BW24" s="144"/>
      <c r="BX24" s="144"/>
      <c r="BY24" s="144"/>
    </row>
    <row r="25" spans="1:80" ht="30" customHeight="1">
      <c r="A25" s="80"/>
      <c r="B25" s="678" t="s">
        <v>501</v>
      </c>
      <c r="C25" s="679"/>
      <c r="D25" s="679"/>
      <c r="E25" s="679"/>
      <c r="F25" s="679"/>
      <c r="G25" s="679"/>
      <c r="H25" s="679"/>
      <c r="I25" s="679"/>
      <c r="J25" s="679"/>
      <c r="K25" s="679"/>
      <c r="L25" s="679"/>
      <c r="M25" s="679"/>
      <c r="N25" s="679"/>
      <c r="O25" s="679"/>
      <c r="P25" s="679"/>
      <c r="Q25" s="679"/>
      <c r="R25" s="679"/>
      <c r="S25" s="679"/>
      <c r="T25" s="679"/>
      <c r="U25" s="679"/>
      <c r="V25" s="679"/>
      <c r="W25" s="679"/>
      <c r="X25" s="679"/>
      <c r="Y25" s="679"/>
      <c r="Z25" s="679"/>
      <c r="AA25" s="679"/>
      <c r="AB25" s="679"/>
      <c r="AC25" s="679"/>
      <c r="AD25" s="679"/>
      <c r="AE25" s="679"/>
      <c r="AF25" s="679"/>
      <c r="AG25" s="679"/>
      <c r="AH25" s="679"/>
      <c r="AI25" s="679"/>
      <c r="AJ25" s="679"/>
      <c r="AK25" s="679"/>
      <c r="AL25" s="679"/>
      <c r="AM25" s="679"/>
      <c r="AN25" s="679"/>
      <c r="AO25" s="679"/>
      <c r="AP25" s="679"/>
      <c r="AQ25" s="679"/>
      <c r="AR25" s="679"/>
      <c r="AS25" s="679"/>
      <c r="AT25" s="679"/>
      <c r="AU25" s="679"/>
      <c r="AV25" s="679"/>
      <c r="AW25" s="679"/>
      <c r="AX25" s="679"/>
      <c r="AY25" s="679"/>
      <c r="AZ25" s="679"/>
      <c r="BA25" s="679"/>
      <c r="BB25" s="679"/>
      <c r="BC25" s="679"/>
      <c r="BD25" s="679"/>
      <c r="BE25" s="679"/>
      <c r="BF25" s="679"/>
      <c r="BG25" s="679"/>
      <c r="BH25" s="679"/>
      <c r="BI25" s="679"/>
      <c r="BJ25" s="679"/>
      <c r="BK25" s="679"/>
      <c r="BL25" s="679"/>
      <c r="BM25" s="679"/>
      <c r="BN25" s="679"/>
      <c r="BO25" s="679"/>
      <c r="BP25" s="679"/>
      <c r="BQ25" s="679"/>
      <c r="BR25" s="679"/>
      <c r="BS25" s="679"/>
      <c r="BT25" s="680"/>
      <c r="BU25" s="431" t="s">
        <v>95</v>
      </c>
      <c r="BV25" s="431" t="s">
        <v>96</v>
      </c>
      <c r="BW25" s="431" t="s">
        <v>97</v>
      </c>
      <c r="BX25" s="431" t="s">
        <v>55</v>
      </c>
      <c r="BY25" s="431" t="s">
        <v>29</v>
      </c>
    </row>
    <row r="26" spans="1:80" ht="18" customHeight="1">
      <c r="A26" s="80"/>
      <c r="B26" s="113"/>
      <c r="C26" s="145"/>
      <c r="D26" s="80"/>
      <c r="E26" s="80"/>
      <c r="F26" s="80"/>
      <c r="G26" s="80"/>
      <c r="H26" s="80"/>
      <c r="I26" s="80"/>
      <c r="J26" s="80"/>
      <c r="K26" s="80"/>
      <c r="L26" s="114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115" t="e">
        <f>BU48</f>
        <v>#REF!</v>
      </c>
      <c r="BV26" s="115" t="e">
        <f>BV48</f>
        <v>#REF!</v>
      </c>
      <c r="BW26" s="115" t="e">
        <f>BW48</f>
        <v>#REF!</v>
      </c>
      <c r="BX26" s="115" t="e">
        <f>BX48</f>
        <v>#REF!</v>
      </c>
      <c r="BY26" s="116"/>
      <c r="CB26" s="146"/>
    </row>
    <row r="27" spans="1:80" ht="18" customHeight="1">
      <c r="A27" s="80"/>
      <c r="B27" s="113"/>
      <c r="C27" s="80" t="s">
        <v>159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119">
        <v>90</v>
      </c>
      <c r="Z27" s="120"/>
      <c r="AA27" s="120"/>
      <c r="AB27" s="120"/>
      <c r="AC27" s="120"/>
      <c r="AD27" s="80" t="s">
        <v>151</v>
      </c>
      <c r="AE27" s="80"/>
      <c r="AF27" s="80" t="s">
        <v>355</v>
      </c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116"/>
      <c r="BV27" s="116"/>
      <c r="BW27" s="116"/>
      <c r="BX27" s="116"/>
      <c r="BY27" s="116"/>
      <c r="CB27" s="125"/>
    </row>
    <row r="28" spans="1:80" ht="18" customHeight="1">
      <c r="A28" s="80"/>
      <c r="B28" s="113"/>
      <c r="C28" s="80"/>
      <c r="D28" s="80" t="s">
        <v>65</v>
      </c>
      <c r="E28" s="80"/>
      <c r="F28" s="80"/>
      <c r="G28" s="80"/>
      <c r="H28" s="121">
        <v>0.2</v>
      </c>
      <c r="I28" s="122"/>
      <c r="J28" s="122"/>
      <c r="K28" s="122"/>
      <c r="L28" s="122"/>
      <c r="M28" s="147" t="s">
        <v>66</v>
      </c>
      <c r="N28" s="80"/>
      <c r="O28" s="80" t="s">
        <v>67</v>
      </c>
      <c r="P28" s="80"/>
      <c r="Q28" s="80"/>
      <c r="R28" s="80"/>
      <c r="S28" s="121">
        <v>1.1000000000000001</v>
      </c>
      <c r="T28" s="122"/>
      <c r="U28" s="122"/>
      <c r="V28" s="122"/>
      <c r="W28" s="122"/>
      <c r="X28" s="80" t="s">
        <v>66</v>
      </c>
      <c r="Y28" s="80"/>
      <c r="Z28" s="80" t="s">
        <v>160</v>
      </c>
      <c r="AA28" s="80"/>
      <c r="AB28" s="80"/>
      <c r="AC28" s="80"/>
      <c r="AD28" s="123">
        <v>1</v>
      </c>
      <c r="AE28" s="120"/>
      <c r="AF28" s="120"/>
      <c r="AG28" s="124" t="s">
        <v>87</v>
      </c>
      <c r="AH28" s="120"/>
      <c r="AI28" s="121">
        <v>1</v>
      </c>
      <c r="AJ28" s="122"/>
      <c r="AK28" s="122"/>
      <c r="AL28" s="122"/>
      <c r="AM28" s="122"/>
      <c r="AN28" s="124" t="s">
        <v>89</v>
      </c>
      <c r="AO28" s="120"/>
      <c r="AP28" s="121">
        <f>ROUND(AD28/AI28,2)</f>
        <v>1</v>
      </c>
      <c r="AQ28" s="122"/>
      <c r="AR28" s="122"/>
      <c r="AS28" s="122"/>
      <c r="AT28" s="122"/>
      <c r="AU28" s="80" t="s">
        <v>82</v>
      </c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116"/>
      <c r="BV28" s="116"/>
      <c r="BW28" s="116"/>
      <c r="BX28" s="116"/>
      <c r="BY28" s="116"/>
      <c r="CA28" s="80"/>
      <c r="CB28" s="125"/>
    </row>
    <row r="29" spans="1:80" ht="18" customHeight="1">
      <c r="A29" s="80"/>
      <c r="B29" s="113"/>
      <c r="C29" s="80"/>
      <c r="D29" s="80" t="s">
        <v>68</v>
      </c>
      <c r="E29" s="80"/>
      <c r="F29" s="80"/>
      <c r="G29" s="80"/>
      <c r="H29" s="121">
        <v>0.7</v>
      </c>
      <c r="I29" s="122"/>
      <c r="J29" s="122"/>
      <c r="K29" s="122"/>
      <c r="L29" s="122"/>
      <c r="M29" s="147"/>
      <c r="N29" s="80"/>
      <c r="O29" s="80"/>
      <c r="P29" s="80" t="s">
        <v>69</v>
      </c>
      <c r="Q29" s="80"/>
      <c r="R29" s="80"/>
      <c r="S29" s="80"/>
      <c r="T29" s="80"/>
      <c r="U29" s="121">
        <v>15</v>
      </c>
      <c r="V29" s="122"/>
      <c r="W29" s="122"/>
      <c r="X29" s="122"/>
      <c r="Y29" s="80" t="s">
        <v>70</v>
      </c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116"/>
      <c r="BV29" s="116"/>
      <c r="BW29" s="116"/>
      <c r="BX29" s="116"/>
      <c r="BY29" s="116"/>
      <c r="CB29" s="146"/>
    </row>
    <row r="30" spans="1:80" ht="18" customHeight="1">
      <c r="A30" s="80"/>
      <c r="B30" s="113"/>
      <c r="C30" s="80"/>
      <c r="D30" s="80" t="s">
        <v>65</v>
      </c>
      <c r="E30" s="80"/>
      <c r="F30" s="80"/>
      <c r="G30" s="80"/>
      <c r="H30" s="121">
        <v>3600</v>
      </c>
      <c r="I30" s="122"/>
      <c r="J30" s="122"/>
      <c r="K30" s="122"/>
      <c r="L30" s="122"/>
      <c r="M30" s="122" t="s">
        <v>88</v>
      </c>
      <c r="N30" s="120"/>
      <c r="O30" s="121">
        <f>H28</f>
        <v>0.2</v>
      </c>
      <c r="P30" s="122"/>
      <c r="Q30" s="122"/>
      <c r="R30" s="122"/>
      <c r="S30" s="120" t="s">
        <v>88</v>
      </c>
      <c r="T30" s="120"/>
      <c r="U30" s="121">
        <f>S28</f>
        <v>1.1000000000000001</v>
      </c>
      <c r="V30" s="122"/>
      <c r="W30" s="122"/>
      <c r="X30" s="122"/>
      <c r="Y30" s="120" t="s">
        <v>88</v>
      </c>
      <c r="Z30" s="120"/>
      <c r="AA30" s="121">
        <f>AP28</f>
        <v>1</v>
      </c>
      <c r="AB30" s="122"/>
      <c r="AC30" s="122"/>
      <c r="AD30" s="122"/>
      <c r="AE30" s="122"/>
      <c r="AF30" s="120" t="s">
        <v>88</v>
      </c>
      <c r="AG30" s="120"/>
      <c r="AH30" s="121">
        <f>H29</f>
        <v>0.7</v>
      </c>
      <c r="AI30" s="122"/>
      <c r="AJ30" s="122"/>
      <c r="AK30" s="122"/>
      <c r="AL30" s="122"/>
      <c r="AM30" s="124" t="s">
        <v>87</v>
      </c>
      <c r="AN30" s="120"/>
      <c r="AO30" s="121">
        <f>U29</f>
        <v>15</v>
      </c>
      <c r="AP30" s="122"/>
      <c r="AQ30" s="122"/>
      <c r="AR30" s="122"/>
      <c r="AS30" s="122"/>
      <c r="AT30" s="124" t="s">
        <v>89</v>
      </c>
      <c r="AU30" s="120"/>
      <c r="AV30" s="121">
        <f>ROUND(H30*O30*U30*AA30*AH30/AO30,2)</f>
        <v>36.96</v>
      </c>
      <c r="AW30" s="122"/>
      <c r="AX30" s="122"/>
      <c r="AY30" s="122"/>
      <c r="AZ30" s="122"/>
      <c r="BA30" s="122"/>
      <c r="BB30" s="122"/>
      <c r="BC30" s="80" t="s">
        <v>64</v>
      </c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116"/>
      <c r="BV30" s="116"/>
      <c r="BW30" s="116"/>
      <c r="BX30" s="116"/>
      <c r="BY30" s="116"/>
      <c r="CB30" s="125"/>
    </row>
    <row r="31" spans="1:80" ht="18" customHeight="1">
      <c r="A31" s="80"/>
      <c r="B31" s="113"/>
      <c r="C31" s="80"/>
      <c r="D31" s="80" t="s">
        <v>60</v>
      </c>
      <c r="E31" s="80"/>
      <c r="F31" s="80"/>
      <c r="G31" s="80"/>
      <c r="H31" s="123"/>
      <c r="I31" s="120"/>
      <c r="J31" s="120"/>
      <c r="K31" s="120"/>
      <c r="L31" s="120"/>
      <c r="M31" s="80"/>
      <c r="N31" s="80"/>
      <c r="O31" s="681" t="e">
        <f>#REF!</f>
        <v>#REF!</v>
      </c>
      <c r="P31" s="683"/>
      <c r="Q31" s="683"/>
      <c r="R31" s="683"/>
      <c r="S31" s="683"/>
      <c r="T31" s="683"/>
      <c r="U31" s="683"/>
      <c r="V31" s="683"/>
      <c r="W31" s="124" t="s">
        <v>87</v>
      </c>
      <c r="X31" s="120"/>
      <c r="Y31" s="121">
        <f>AV30</f>
        <v>36.96</v>
      </c>
      <c r="Z31" s="122"/>
      <c r="AA31" s="122"/>
      <c r="AB31" s="122"/>
      <c r="AC31" s="122"/>
      <c r="AD31" s="122"/>
      <c r="AE31" s="120" t="s">
        <v>88</v>
      </c>
      <c r="AF31" s="120"/>
      <c r="AG31" s="121">
        <f>Y27/100</f>
        <v>0.9</v>
      </c>
      <c r="AH31" s="122"/>
      <c r="AI31" s="122"/>
      <c r="AJ31" s="122"/>
      <c r="AK31" s="122"/>
      <c r="AL31" s="124" t="s">
        <v>89</v>
      </c>
      <c r="AM31" s="120"/>
      <c r="AN31" s="121" t="e">
        <f>INT(O31/Y31*AG31)</f>
        <v>#REF!</v>
      </c>
      <c r="AO31" s="122"/>
      <c r="AP31" s="122"/>
      <c r="AQ31" s="122"/>
      <c r="AR31" s="122"/>
      <c r="AS31" s="122"/>
      <c r="AT31" s="122"/>
      <c r="AU31" s="80" t="s">
        <v>161</v>
      </c>
      <c r="AV31" s="80"/>
      <c r="AW31" s="80"/>
      <c r="AX31" s="80"/>
      <c r="AY31" s="80"/>
      <c r="AZ31" s="677" t="s">
        <v>527</v>
      </c>
      <c r="BA31" s="571"/>
      <c r="BB31" s="571"/>
      <c r="BC31" s="571"/>
      <c r="BD31" s="571"/>
      <c r="BE31" s="571"/>
      <c r="BF31" s="571"/>
      <c r="BG31" s="571"/>
      <c r="BH31" s="571"/>
      <c r="BI31" s="571"/>
      <c r="BJ31" s="571"/>
      <c r="BK31" s="571"/>
      <c r="BL31" s="571"/>
      <c r="BM31" s="80"/>
      <c r="BN31" s="80"/>
      <c r="BO31" s="80"/>
      <c r="BP31" s="80"/>
      <c r="BQ31" s="80"/>
      <c r="BR31" s="80"/>
      <c r="BS31" s="80"/>
      <c r="BT31" s="80"/>
      <c r="BU31" s="115" t="e">
        <f>SUM(BV31:BX31)</f>
        <v>#REF!</v>
      </c>
      <c r="BV31" s="115"/>
      <c r="BW31" s="115" t="e">
        <f>AN31</f>
        <v>#REF!</v>
      </c>
      <c r="BX31" s="115"/>
      <c r="BY31" s="116"/>
      <c r="CB31" s="126"/>
    </row>
    <row r="32" spans="1:80" ht="18" customHeight="1">
      <c r="A32" s="80"/>
      <c r="B32" s="113"/>
      <c r="C32" s="80"/>
      <c r="D32" s="80" t="s">
        <v>61</v>
      </c>
      <c r="E32" s="80"/>
      <c r="F32" s="80"/>
      <c r="G32" s="80"/>
      <c r="H32" s="123"/>
      <c r="I32" s="120"/>
      <c r="J32" s="120"/>
      <c r="K32" s="120"/>
      <c r="L32" s="80"/>
      <c r="M32" s="80"/>
      <c r="N32" s="80"/>
      <c r="O32" s="681" t="e">
        <f>#REF!</f>
        <v>#REF!</v>
      </c>
      <c r="P32" s="683"/>
      <c r="Q32" s="683"/>
      <c r="R32" s="683"/>
      <c r="S32" s="683"/>
      <c r="T32" s="683"/>
      <c r="U32" s="683"/>
      <c r="V32" s="683"/>
      <c r="W32" s="124" t="s">
        <v>87</v>
      </c>
      <c r="X32" s="120"/>
      <c r="Y32" s="121">
        <f>Y31</f>
        <v>36.96</v>
      </c>
      <c r="Z32" s="122"/>
      <c r="AA32" s="122"/>
      <c r="AB32" s="122"/>
      <c r="AC32" s="122"/>
      <c r="AD32" s="122"/>
      <c r="AE32" s="120" t="s">
        <v>88</v>
      </c>
      <c r="AF32" s="120"/>
      <c r="AG32" s="121">
        <f>AG31</f>
        <v>0.9</v>
      </c>
      <c r="AH32" s="122"/>
      <c r="AI32" s="122"/>
      <c r="AJ32" s="122"/>
      <c r="AK32" s="122"/>
      <c r="AL32" s="124" t="s">
        <v>89</v>
      </c>
      <c r="AM32" s="120"/>
      <c r="AN32" s="121" t="e">
        <f>INT(O32/Y32*AG32)</f>
        <v>#REF!</v>
      </c>
      <c r="AO32" s="122"/>
      <c r="AP32" s="122"/>
      <c r="AQ32" s="122"/>
      <c r="AR32" s="122"/>
      <c r="AS32" s="122"/>
      <c r="AT32" s="122"/>
      <c r="AU32" s="80" t="s">
        <v>161</v>
      </c>
      <c r="AV32" s="80"/>
      <c r="AW32" s="80"/>
      <c r="AX32" s="80"/>
      <c r="AY32" s="80"/>
      <c r="AZ32" s="677" t="s">
        <v>527</v>
      </c>
      <c r="BA32" s="571"/>
      <c r="BB32" s="571"/>
      <c r="BC32" s="571"/>
      <c r="BD32" s="571"/>
      <c r="BE32" s="571"/>
      <c r="BF32" s="571"/>
      <c r="BG32" s="571"/>
      <c r="BH32" s="571"/>
      <c r="BI32" s="571"/>
      <c r="BJ32" s="571"/>
      <c r="BK32" s="571"/>
      <c r="BL32" s="571"/>
      <c r="BM32" s="80"/>
      <c r="BN32" s="80"/>
      <c r="BO32" s="80"/>
      <c r="BP32" s="80"/>
      <c r="BQ32" s="80"/>
      <c r="BR32" s="80"/>
      <c r="BS32" s="80"/>
      <c r="BT32" s="80"/>
      <c r="BU32" s="115" t="e">
        <f>SUM(BV32:BX32)</f>
        <v>#REF!</v>
      </c>
      <c r="BV32" s="115" t="e">
        <f>AN32</f>
        <v>#REF!</v>
      </c>
      <c r="BW32" s="115"/>
      <c r="BX32" s="115"/>
      <c r="BY32" s="116"/>
      <c r="CB32" s="126"/>
    </row>
    <row r="33" spans="1:80" ht="18" customHeight="1">
      <c r="A33" s="80"/>
      <c r="B33" s="113"/>
      <c r="C33" s="80"/>
      <c r="D33" s="80" t="s">
        <v>62</v>
      </c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681" t="e">
        <f>#REF!</f>
        <v>#REF!</v>
      </c>
      <c r="P33" s="683"/>
      <c r="Q33" s="683"/>
      <c r="R33" s="683"/>
      <c r="S33" s="683"/>
      <c r="T33" s="683"/>
      <c r="U33" s="683"/>
      <c r="V33" s="683"/>
      <c r="W33" s="124" t="s">
        <v>87</v>
      </c>
      <c r="X33" s="120"/>
      <c r="Y33" s="121">
        <f>Y32</f>
        <v>36.96</v>
      </c>
      <c r="Z33" s="122"/>
      <c r="AA33" s="122"/>
      <c r="AB33" s="122"/>
      <c r="AC33" s="122"/>
      <c r="AD33" s="122"/>
      <c r="AE33" s="120" t="s">
        <v>88</v>
      </c>
      <c r="AF33" s="120"/>
      <c r="AG33" s="121">
        <f>AG32</f>
        <v>0.9</v>
      </c>
      <c r="AH33" s="122"/>
      <c r="AI33" s="122"/>
      <c r="AJ33" s="122"/>
      <c r="AK33" s="122"/>
      <c r="AL33" s="124" t="s">
        <v>89</v>
      </c>
      <c r="AM33" s="120"/>
      <c r="AN33" s="121" t="e">
        <f>INT(O33/Y33*AG33)</f>
        <v>#REF!</v>
      </c>
      <c r="AO33" s="122"/>
      <c r="AP33" s="122"/>
      <c r="AQ33" s="122"/>
      <c r="AR33" s="122"/>
      <c r="AS33" s="122"/>
      <c r="AT33" s="122"/>
      <c r="AU33" s="80" t="s">
        <v>161</v>
      </c>
      <c r="AV33" s="80"/>
      <c r="AW33" s="80"/>
      <c r="AX33" s="80"/>
      <c r="AY33" s="80"/>
      <c r="AZ33" s="677" t="s">
        <v>527</v>
      </c>
      <c r="BA33" s="571"/>
      <c r="BB33" s="571"/>
      <c r="BC33" s="571"/>
      <c r="BD33" s="571"/>
      <c r="BE33" s="571"/>
      <c r="BF33" s="571"/>
      <c r="BG33" s="571"/>
      <c r="BH33" s="571"/>
      <c r="BI33" s="571"/>
      <c r="BJ33" s="571"/>
      <c r="BK33" s="571"/>
      <c r="BL33" s="571"/>
      <c r="BM33" s="80"/>
      <c r="BN33" s="80"/>
      <c r="BO33" s="80"/>
      <c r="BP33" s="80"/>
      <c r="BQ33" s="80"/>
      <c r="BR33" s="80"/>
      <c r="BS33" s="80"/>
      <c r="BT33" s="80"/>
      <c r="BU33" s="115" t="e">
        <f>SUM(BV33:BX33)</f>
        <v>#REF!</v>
      </c>
      <c r="BV33" s="115"/>
      <c r="BW33" s="115"/>
      <c r="BX33" s="115" t="e">
        <f>AN33</f>
        <v>#REF!</v>
      </c>
      <c r="BY33" s="116"/>
    </row>
    <row r="34" spans="1:80" ht="18" customHeight="1">
      <c r="A34" s="80"/>
      <c r="B34" s="113"/>
      <c r="C34" s="80"/>
      <c r="D34" s="80" t="s">
        <v>57</v>
      </c>
      <c r="E34" s="80"/>
      <c r="F34" s="80"/>
      <c r="G34" s="80"/>
      <c r="H34" s="80"/>
      <c r="I34" s="80"/>
      <c r="J34" s="80"/>
      <c r="K34" s="80"/>
      <c r="L34" s="80"/>
      <c r="M34" s="127"/>
      <c r="N34" s="80"/>
      <c r="O34" s="80"/>
      <c r="P34" s="80"/>
      <c r="Q34" s="80"/>
      <c r="R34" s="80"/>
      <c r="S34" s="80"/>
      <c r="T34" s="80"/>
      <c r="U34" s="128"/>
      <c r="V34" s="80"/>
      <c r="W34" s="129"/>
      <c r="X34" s="80"/>
      <c r="Y34" s="80"/>
      <c r="Z34" s="80"/>
      <c r="AA34" s="80"/>
      <c r="AB34" s="80"/>
      <c r="AC34" s="80"/>
      <c r="AD34" s="80"/>
      <c r="AE34" s="129"/>
      <c r="AF34" s="80"/>
      <c r="AG34" s="80"/>
      <c r="AH34" s="80"/>
      <c r="AI34" s="80"/>
      <c r="AJ34" s="128"/>
      <c r="AK34" s="80"/>
      <c r="AL34" s="129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130" t="e">
        <f>SUM(BV34:BX34)</f>
        <v>#REF!</v>
      </c>
      <c r="BV34" s="130" t="e">
        <f>SUM(BV31:BV33)</f>
        <v>#REF!</v>
      </c>
      <c r="BW34" s="130" t="e">
        <f>SUM(BW31:BW33)</f>
        <v>#REF!</v>
      </c>
      <c r="BX34" s="130" t="e">
        <f>SUM(BX31:BX33)</f>
        <v>#REF!</v>
      </c>
      <c r="BY34" s="116"/>
    </row>
    <row r="35" spans="1:80" ht="18" customHeight="1">
      <c r="A35" s="80"/>
      <c r="B35" s="113" t="s">
        <v>162</v>
      </c>
      <c r="C35" s="80"/>
      <c r="D35" s="80"/>
      <c r="E35" s="80"/>
      <c r="F35" s="80"/>
      <c r="G35" s="80"/>
      <c r="H35" s="80"/>
      <c r="I35" s="80"/>
      <c r="J35" s="119">
        <v>10</v>
      </c>
      <c r="K35" s="120"/>
      <c r="L35" s="120"/>
      <c r="M35" s="120"/>
      <c r="N35" s="120"/>
      <c r="O35" s="80" t="s">
        <v>151</v>
      </c>
      <c r="P35" s="80"/>
      <c r="Q35" s="80"/>
      <c r="R35" s="80"/>
      <c r="S35" s="80"/>
      <c r="T35" s="80"/>
      <c r="U35" s="80"/>
      <c r="V35" s="129"/>
      <c r="W35" s="80"/>
      <c r="X35" s="80"/>
      <c r="Y35" s="80"/>
      <c r="Z35" s="80"/>
      <c r="AA35" s="80"/>
      <c r="AB35" s="80"/>
      <c r="AC35" s="80"/>
      <c r="AD35" s="129"/>
      <c r="AE35" s="80"/>
      <c r="AF35" s="80"/>
      <c r="AG35" s="80"/>
      <c r="AH35" s="80"/>
      <c r="AI35" s="128"/>
      <c r="AJ35" s="80"/>
      <c r="AK35" s="129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116"/>
      <c r="BV35" s="116"/>
      <c r="BW35" s="116"/>
      <c r="BX35" s="116"/>
      <c r="BY35" s="131"/>
    </row>
    <row r="36" spans="1:80" ht="18" customHeight="1">
      <c r="A36" s="80"/>
      <c r="B36" s="113"/>
      <c r="C36" s="80" t="s">
        <v>56</v>
      </c>
      <c r="D36" s="80"/>
      <c r="E36" s="80"/>
      <c r="F36" s="80"/>
      <c r="G36" s="80"/>
      <c r="H36" s="80"/>
      <c r="I36" s="80"/>
      <c r="J36" s="80"/>
      <c r="K36" s="80"/>
      <c r="L36" s="127"/>
      <c r="M36" s="80"/>
      <c r="N36" s="119">
        <v>0.1</v>
      </c>
      <c r="O36" s="120"/>
      <c r="P36" s="120"/>
      <c r="Q36" s="120"/>
      <c r="R36" s="120"/>
      <c r="S36" s="120"/>
      <c r="T36" s="80" t="s">
        <v>147</v>
      </c>
      <c r="U36" s="80"/>
      <c r="V36" s="129"/>
      <c r="W36" s="120" t="s">
        <v>88</v>
      </c>
      <c r="X36" s="120"/>
      <c r="Y36" s="132" t="e">
        <f>$CB$3</f>
        <v>#REF!</v>
      </c>
      <c r="Z36" s="120"/>
      <c r="AA36" s="120"/>
      <c r="AB36" s="120"/>
      <c r="AC36" s="120"/>
      <c r="AD36" s="120"/>
      <c r="AE36" s="120"/>
      <c r="AF36" s="120"/>
      <c r="AG36" s="120" t="s">
        <v>88</v>
      </c>
      <c r="AH36" s="120"/>
      <c r="AI36" s="123">
        <f>J35/100</f>
        <v>0.1</v>
      </c>
      <c r="AJ36" s="120"/>
      <c r="AK36" s="120"/>
      <c r="AL36" s="120"/>
      <c r="AM36" s="124" t="s">
        <v>89</v>
      </c>
      <c r="AN36" s="120"/>
      <c r="AO36" s="133" t="e">
        <f>INT(N36*Y36*AI36)</f>
        <v>#REF!</v>
      </c>
      <c r="AP36" s="120"/>
      <c r="AQ36" s="120"/>
      <c r="AR36" s="120"/>
      <c r="AS36" s="120"/>
      <c r="AT36" s="120"/>
      <c r="AU36" s="120"/>
      <c r="AV36" s="80" t="s">
        <v>161</v>
      </c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115" t="e">
        <f>BV36</f>
        <v>#REF!</v>
      </c>
      <c r="BV36" s="115" t="e">
        <f>AO36</f>
        <v>#REF!</v>
      </c>
      <c r="BW36" s="116"/>
      <c r="BX36" s="116"/>
      <c r="BY36" s="131"/>
    </row>
    <row r="37" spans="1:80" ht="18" customHeight="1">
      <c r="A37" s="80"/>
      <c r="B37" s="36" t="s">
        <v>502</v>
      </c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119"/>
      <c r="Y37" s="120"/>
      <c r="Z37" s="120"/>
      <c r="AA37" s="120"/>
      <c r="AB37" s="12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116"/>
      <c r="BV37" s="118"/>
      <c r="BW37" s="116"/>
      <c r="BX37" s="116"/>
      <c r="BY37" s="131"/>
    </row>
    <row r="38" spans="1:80" ht="18" customHeight="1">
      <c r="A38" s="80"/>
      <c r="B38" s="113"/>
      <c r="C38" s="80" t="s">
        <v>59</v>
      </c>
      <c r="D38" s="80"/>
      <c r="E38" s="80"/>
      <c r="F38" s="80"/>
      <c r="G38" s="121">
        <v>1</v>
      </c>
      <c r="H38" s="122"/>
      <c r="I38" s="122"/>
      <c r="J38" s="122"/>
      <c r="K38" s="122"/>
      <c r="L38" s="80" t="s">
        <v>66</v>
      </c>
      <c r="M38" s="80"/>
      <c r="N38" s="80" t="s">
        <v>71</v>
      </c>
      <c r="O38" s="80"/>
      <c r="P38" s="80"/>
      <c r="Q38" s="80"/>
      <c r="R38" s="121">
        <v>0.45</v>
      </c>
      <c r="S38" s="122"/>
      <c r="T38" s="122"/>
      <c r="U38" s="122"/>
      <c r="V38" s="122"/>
      <c r="W38" s="80" t="s">
        <v>66</v>
      </c>
      <c r="X38" s="80"/>
      <c r="Y38" s="80" t="s">
        <v>68</v>
      </c>
      <c r="Z38" s="80"/>
      <c r="AA38" s="80"/>
      <c r="AB38" s="80"/>
      <c r="AC38" s="121">
        <v>0.6</v>
      </c>
      <c r="AD38" s="122"/>
      <c r="AE38" s="122"/>
      <c r="AF38" s="122"/>
      <c r="AG38" s="122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116"/>
      <c r="BV38" s="116"/>
      <c r="BW38" s="116"/>
      <c r="BX38" s="116"/>
      <c r="BY38" s="131"/>
    </row>
    <row r="39" spans="1:80" ht="18" customHeight="1">
      <c r="A39" s="80"/>
      <c r="B39" s="113"/>
      <c r="C39" s="80" t="s">
        <v>73</v>
      </c>
      <c r="D39" s="80"/>
      <c r="E39" s="80"/>
      <c r="F39" s="80"/>
      <c r="G39" s="121">
        <v>0.1</v>
      </c>
      <c r="H39" s="122"/>
      <c r="I39" s="122"/>
      <c r="J39" s="122"/>
      <c r="K39" s="122"/>
      <c r="L39" s="80"/>
      <c r="M39" s="80"/>
      <c r="N39" s="80" t="s">
        <v>160</v>
      </c>
      <c r="O39" s="80"/>
      <c r="P39" s="80"/>
      <c r="Q39" s="80"/>
      <c r="R39" s="121">
        <v>1</v>
      </c>
      <c r="S39" s="122"/>
      <c r="T39" s="122"/>
      <c r="U39" s="122"/>
      <c r="V39" s="122"/>
      <c r="W39" s="80" t="s">
        <v>66</v>
      </c>
      <c r="X39" s="80"/>
      <c r="Y39" s="80" t="s">
        <v>72</v>
      </c>
      <c r="Z39" s="80"/>
      <c r="AA39" s="80"/>
      <c r="AB39" s="80"/>
      <c r="AC39" s="121">
        <v>3</v>
      </c>
      <c r="AD39" s="122"/>
      <c r="AE39" s="122"/>
      <c r="AF39" s="122"/>
      <c r="AG39" s="122"/>
      <c r="AH39" s="80" t="s">
        <v>150</v>
      </c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116"/>
      <c r="BV39" s="116"/>
      <c r="BW39" s="116"/>
      <c r="BX39" s="116"/>
      <c r="BY39" s="131"/>
    </row>
    <row r="40" spans="1:80" ht="18" customHeight="1">
      <c r="A40" s="80"/>
      <c r="B40" s="113"/>
      <c r="C40" s="80" t="s">
        <v>65</v>
      </c>
      <c r="D40" s="80"/>
      <c r="E40" s="80"/>
      <c r="F40" s="80"/>
      <c r="G40" s="121">
        <v>1000</v>
      </c>
      <c r="H40" s="122"/>
      <c r="I40" s="122"/>
      <c r="J40" s="122"/>
      <c r="K40" s="122"/>
      <c r="L40" s="120" t="s">
        <v>88</v>
      </c>
      <c r="M40" s="120"/>
      <c r="N40" s="121">
        <f>G38</f>
        <v>1</v>
      </c>
      <c r="O40" s="122"/>
      <c r="P40" s="122"/>
      <c r="Q40" s="122"/>
      <c r="R40" s="120" t="s">
        <v>88</v>
      </c>
      <c r="S40" s="120"/>
      <c r="T40" s="121">
        <f>R38</f>
        <v>0.45</v>
      </c>
      <c r="U40" s="122"/>
      <c r="V40" s="122"/>
      <c r="W40" s="122"/>
      <c r="X40" s="120" t="s">
        <v>88</v>
      </c>
      <c r="Y40" s="120"/>
      <c r="Z40" s="121">
        <f>AC38</f>
        <v>0.6</v>
      </c>
      <c r="AA40" s="122"/>
      <c r="AB40" s="122"/>
      <c r="AC40" s="122"/>
      <c r="AD40" s="120" t="s">
        <v>88</v>
      </c>
      <c r="AE40" s="120"/>
      <c r="AF40" s="121">
        <f>G39</f>
        <v>0.1</v>
      </c>
      <c r="AG40" s="122"/>
      <c r="AH40" s="122"/>
      <c r="AI40" s="122"/>
      <c r="AJ40" s="122"/>
      <c r="AK40" s="120" t="s">
        <v>88</v>
      </c>
      <c r="AL40" s="120"/>
      <c r="AM40" s="121">
        <v>1</v>
      </c>
      <c r="AN40" s="122"/>
      <c r="AO40" s="122"/>
      <c r="AP40" s="122"/>
      <c r="AQ40" s="124" t="s">
        <v>87</v>
      </c>
      <c r="AR40" s="120"/>
      <c r="AS40" s="121">
        <f>AC39</f>
        <v>3</v>
      </c>
      <c r="AT40" s="122"/>
      <c r="AU40" s="122"/>
      <c r="AV40" s="122"/>
      <c r="AW40" s="124" t="s">
        <v>89</v>
      </c>
      <c r="AX40" s="120"/>
      <c r="AY40" s="121">
        <f>ROUND(G40*N40*T40*Z40*AF40*AM40/AS40,2)</f>
        <v>9</v>
      </c>
      <c r="AZ40" s="122"/>
      <c r="BA40" s="122"/>
      <c r="BB40" s="122"/>
      <c r="BC40" s="122"/>
      <c r="BD40" s="80" t="s">
        <v>64</v>
      </c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116"/>
      <c r="BV40" s="116"/>
      <c r="BW40" s="116"/>
      <c r="BX40" s="116"/>
      <c r="BY40" s="131"/>
    </row>
    <row r="41" spans="1:80" ht="18" customHeight="1">
      <c r="A41" s="80"/>
      <c r="B41" s="113"/>
      <c r="C41" s="80" t="s">
        <v>60</v>
      </c>
      <c r="D41" s="80"/>
      <c r="E41" s="80"/>
      <c r="F41" s="80"/>
      <c r="G41" s="123"/>
      <c r="H41" s="120"/>
      <c r="I41" s="120"/>
      <c r="J41" s="120"/>
      <c r="K41" s="120"/>
      <c r="L41" s="80"/>
      <c r="M41" s="80"/>
      <c r="N41" s="681" t="e">
        <f>#REF!</f>
        <v>#REF!</v>
      </c>
      <c r="O41" s="682"/>
      <c r="P41" s="682"/>
      <c r="Q41" s="682"/>
      <c r="R41" s="682"/>
      <c r="S41" s="682"/>
      <c r="T41" s="682"/>
      <c r="U41" s="682"/>
      <c r="V41" s="124" t="s">
        <v>87</v>
      </c>
      <c r="W41" s="120"/>
      <c r="X41" s="121">
        <f>AY40</f>
        <v>9</v>
      </c>
      <c r="Y41" s="122"/>
      <c r="Z41" s="122"/>
      <c r="AA41" s="122"/>
      <c r="AB41" s="122"/>
      <c r="AC41" s="122"/>
      <c r="AD41" s="124" t="s">
        <v>89</v>
      </c>
      <c r="AE41" s="120"/>
      <c r="AF41" s="121" t="e">
        <f>INT(N41/X41)</f>
        <v>#REF!</v>
      </c>
      <c r="AG41" s="122"/>
      <c r="AH41" s="122"/>
      <c r="AI41" s="122"/>
      <c r="AJ41" s="122"/>
      <c r="AK41" s="122"/>
      <c r="AL41" s="122"/>
      <c r="AM41" s="677" t="s">
        <v>528</v>
      </c>
      <c r="AN41" s="571"/>
      <c r="AO41" s="571"/>
      <c r="AP41" s="571"/>
      <c r="AQ41" s="571"/>
      <c r="AR41" s="571"/>
      <c r="AS41" s="571"/>
      <c r="AT41" s="571"/>
      <c r="AU41" s="571"/>
      <c r="AV41" s="571"/>
      <c r="AW41" s="571"/>
      <c r="AX41" s="571"/>
      <c r="AY41" s="571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115" t="e">
        <f>SUM(BV41:BX41)</f>
        <v>#REF!</v>
      </c>
      <c r="BV41" s="118"/>
      <c r="BW41" s="116" t="e">
        <f>AF41</f>
        <v>#REF!</v>
      </c>
      <c r="BX41" s="116"/>
      <c r="BY41" s="131"/>
    </row>
    <row r="42" spans="1:80" ht="18" customHeight="1">
      <c r="A42" s="80"/>
      <c r="B42" s="113"/>
      <c r="C42" s="80" t="s">
        <v>61</v>
      </c>
      <c r="D42" s="80"/>
      <c r="E42" s="80"/>
      <c r="F42" s="80"/>
      <c r="G42" s="123"/>
      <c r="H42" s="120"/>
      <c r="I42" s="120"/>
      <c r="J42" s="120"/>
      <c r="K42" s="80"/>
      <c r="L42" s="80"/>
      <c r="M42" s="80"/>
      <c r="N42" s="681" t="e">
        <f>#REF!</f>
        <v>#REF!</v>
      </c>
      <c r="O42" s="682"/>
      <c r="P42" s="682"/>
      <c r="Q42" s="682"/>
      <c r="R42" s="682"/>
      <c r="S42" s="682"/>
      <c r="T42" s="682"/>
      <c r="U42" s="682"/>
      <c r="V42" s="124" t="s">
        <v>87</v>
      </c>
      <c r="W42" s="120"/>
      <c r="X42" s="121">
        <f>X41</f>
        <v>9</v>
      </c>
      <c r="Y42" s="122"/>
      <c r="Z42" s="122"/>
      <c r="AA42" s="122"/>
      <c r="AB42" s="122"/>
      <c r="AC42" s="122"/>
      <c r="AD42" s="124" t="s">
        <v>89</v>
      </c>
      <c r="AE42" s="120"/>
      <c r="AF42" s="121" t="e">
        <f>INT(N42/X42)</f>
        <v>#REF!</v>
      </c>
      <c r="AG42" s="122"/>
      <c r="AH42" s="122"/>
      <c r="AI42" s="122"/>
      <c r="AJ42" s="122"/>
      <c r="AK42" s="122"/>
      <c r="AL42" s="122"/>
      <c r="AM42" s="677" t="s">
        <v>528</v>
      </c>
      <c r="AN42" s="571"/>
      <c r="AO42" s="571"/>
      <c r="AP42" s="571"/>
      <c r="AQ42" s="571"/>
      <c r="AR42" s="571"/>
      <c r="AS42" s="571"/>
      <c r="AT42" s="571"/>
      <c r="AU42" s="571"/>
      <c r="AV42" s="571"/>
      <c r="AW42" s="571"/>
      <c r="AX42" s="571"/>
      <c r="AY42" s="571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115" t="e">
        <f>SUM(BV42:BX42)</f>
        <v>#REF!</v>
      </c>
      <c r="BV42" s="116" t="e">
        <f>AF42</f>
        <v>#REF!</v>
      </c>
      <c r="BW42" s="116"/>
      <c r="BX42" s="116"/>
      <c r="BY42" s="131"/>
    </row>
    <row r="43" spans="1:80" ht="18" customHeight="1">
      <c r="A43" s="80"/>
      <c r="B43" s="113"/>
      <c r="C43" s="80" t="s">
        <v>62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681" t="e">
        <f>#REF!</f>
        <v>#REF!</v>
      </c>
      <c r="O43" s="682"/>
      <c r="P43" s="682"/>
      <c r="Q43" s="682"/>
      <c r="R43" s="682"/>
      <c r="S43" s="682"/>
      <c r="T43" s="682"/>
      <c r="U43" s="682"/>
      <c r="V43" s="124" t="s">
        <v>87</v>
      </c>
      <c r="W43" s="120"/>
      <c r="X43" s="121">
        <f>X42</f>
        <v>9</v>
      </c>
      <c r="Y43" s="122"/>
      <c r="Z43" s="122"/>
      <c r="AA43" s="122"/>
      <c r="AB43" s="122"/>
      <c r="AC43" s="122"/>
      <c r="AD43" s="124" t="s">
        <v>89</v>
      </c>
      <c r="AE43" s="120"/>
      <c r="AF43" s="121" t="e">
        <f>INT(N43/X43)</f>
        <v>#REF!</v>
      </c>
      <c r="AG43" s="122"/>
      <c r="AH43" s="122"/>
      <c r="AI43" s="122"/>
      <c r="AJ43" s="122"/>
      <c r="AK43" s="122"/>
      <c r="AL43" s="122"/>
      <c r="AM43" s="677" t="s">
        <v>528</v>
      </c>
      <c r="AN43" s="571"/>
      <c r="AO43" s="571"/>
      <c r="AP43" s="571"/>
      <c r="AQ43" s="571"/>
      <c r="AR43" s="571"/>
      <c r="AS43" s="571"/>
      <c r="AT43" s="571"/>
      <c r="AU43" s="571"/>
      <c r="AV43" s="571"/>
      <c r="AW43" s="571"/>
      <c r="AX43" s="571"/>
      <c r="AY43" s="571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115" t="e">
        <f>SUM(BV43:BX43)</f>
        <v>#REF!</v>
      </c>
      <c r="BV43" s="116"/>
      <c r="BW43" s="116"/>
      <c r="BX43" s="116" t="e">
        <f>AF43</f>
        <v>#REF!</v>
      </c>
      <c r="BY43" s="131"/>
    </row>
    <row r="44" spans="1:80" ht="18" customHeight="1">
      <c r="A44" s="80"/>
      <c r="B44" s="113"/>
      <c r="C44" s="80" t="s">
        <v>57</v>
      </c>
      <c r="D44" s="80"/>
      <c r="E44" s="80"/>
      <c r="F44" s="80"/>
      <c r="G44" s="80"/>
      <c r="H44" s="80"/>
      <c r="I44" s="80"/>
      <c r="J44" s="80"/>
      <c r="K44" s="80"/>
      <c r="L44" s="127"/>
      <c r="M44" s="80"/>
      <c r="N44" s="80"/>
      <c r="O44" s="80"/>
      <c r="P44" s="80"/>
      <c r="Q44" s="80"/>
      <c r="R44" s="80"/>
      <c r="S44" s="80"/>
      <c r="T44" s="128"/>
      <c r="U44" s="80"/>
      <c r="V44" s="129"/>
      <c r="W44" s="80"/>
      <c r="X44" s="80"/>
      <c r="Y44" s="80"/>
      <c r="Z44" s="80"/>
      <c r="AA44" s="80"/>
      <c r="AB44" s="80"/>
      <c r="AC44" s="80"/>
      <c r="AD44" s="129"/>
      <c r="AE44" s="80"/>
      <c r="AF44" s="80"/>
      <c r="AG44" s="80"/>
      <c r="AH44" s="80"/>
      <c r="AI44" s="128"/>
      <c r="AJ44" s="80"/>
      <c r="AK44" s="129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115" t="e">
        <f>SUM(BU36:BU43)</f>
        <v>#REF!</v>
      </c>
      <c r="BV44" s="115" t="e">
        <f>SUM(BV36:BV43)</f>
        <v>#REF!</v>
      </c>
      <c r="BW44" s="115" t="e">
        <f>SUM(BW41:BW43)</f>
        <v>#REF!</v>
      </c>
      <c r="BX44" s="115" t="e">
        <f>SUM(BX41:BX43)</f>
        <v>#REF!</v>
      </c>
      <c r="BY44" s="131"/>
    </row>
    <row r="45" spans="1:80" ht="18" customHeight="1">
      <c r="A45" s="80"/>
      <c r="B45" s="113"/>
      <c r="C45" s="80"/>
      <c r="D45" s="80"/>
      <c r="E45" s="80"/>
      <c r="F45" s="80"/>
      <c r="G45" s="80"/>
      <c r="H45" s="80"/>
      <c r="I45" s="80"/>
      <c r="J45" s="80"/>
      <c r="K45" s="80"/>
      <c r="L45" s="127"/>
      <c r="M45" s="80"/>
      <c r="N45" s="80"/>
      <c r="O45" s="80"/>
      <c r="P45" s="80"/>
      <c r="Q45" s="80"/>
      <c r="R45" s="80"/>
      <c r="S45" s="80"/>
      <c r="T45" s="128"/>
      <c r="U45" s="80"/>
      <c r="V45" s="129"/>
      <c r="W45" s="80"/>
      <c r="X45" s="80"/>
      <c r="Y45" s="80"/>
      <c r="Z45" s="80"/>
      <c r="AA45" s="80"/>
      <c r="AB45" s="80"/>
      <c r="AC45" s="80"/>
      <c r="AD45" s="129"/>
      <c r="AE45" s="80"/>
      <c r="AF45" s="80"/>
      <c r="AG45" s="80"/>
      <c r="AH45" s="80"/>
      <c r="AI45" s="128"/>
      <c r="AJ45" s="80"/>
      <c r="AK45" s="129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115"/>
      <c r="BV45" s="115"/>
      <c r="BW45" s="115"/>
      <c r="BX45" s="115"/>
      <c r="BY45" s="131"/>
    </row>
    <row r="46" spans="1:80" ht="18" customHeight="1">
      <c r="A46" s="80"/>
      <c r="B46" s="113"/>
      <c r="C46" s="80"/>
      <c r="D46" s="80"/>
      <c r="E46" s="80"/>
      <c r="F46" s="80"/>
      <c r="G46" s="80"/>
      <c r="H46" s="80"/>
      <c r="I46" s="80"/>
      <c r="J46" s="80"/>
      <c r="K46" s="80"/>
      <c r="L46" s="127"/>
      <c r="M46" s="80"/>
      <c r="N46" s="80"/>
      <c r="O46" s="80"/>
      <c r="P46" s="80"/>
      <c r="Q46" s="80"/>
      <c r="R46" s="80"/>
      <c r="S46" s="80"/>
      <c r="T46" s="128"/>
      <c r="U46" s="80"/>
      <c r="V46" s="129"/>
      <c r="W46" s="80"/>
      <c r="X46" s="80"/>
      <c r="Y46" s="80"/>
      <c r="Z46" s="80"/>
      <c r="AA46" s="80"/>
      <c r="AB46" s="80"/>
      <c r="AC46" s="80"/>
      <c r="AD46" s="129"/>
      <c r="AE46" s="80"/>
      <c r="AF46" s="80"/>
      <c r="AG46" s="80"/>
      <c r="AH46" s="80"/>
      <c r="AI46" s="128"/>
      <c r="AJ46" s="80"/>
      <c r="AK46" s="129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115"/>
      <c r="BV46" s="115"/>
      <c r="BW46" s="115"/>
      <c r="BX46" s="115"/>
      <c r="BY46" s="131"/>
    </row>
    <row r="47" spans="1:80" ht="18" customHeight="1">
      <c r="A47" s="80"/>
      <c r="B47" s="113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127"/>
      <c r="N47" s="80"/>
      <c r="O47" s="80"/>
      <c r="P47" s="80"/>
      <c r="Q47" s="80"/>
      <c r="R47" s="80"/>
      <c r="S47" s="80"/>
      <c r="T47" s="80"/>
      <c r="U47" s="128"/>
      <c r="V47" s="80"/>
      <c r="W47" s="129"/>
      <c r="X47" s="80"/>
      <c r="Y47" s="80"/>
      <c r="Z47" s="80"/>
      <c r="AA47" s="80"/>
      <c r="AB47" s="80"/>
      <c r="AC47" s="80"/>
      <c r="AD47" s="80"/>
      <c r="AE47" s="129"/>
      <c r="AF47" s="80"/>
      <c r="AG47" s="80"/>
      <c r="AH47" s="80"/>
      <c r="AI47" s="80"/>
      <c r="AJ47" s="128"/>
      <c r="AK47" s="80"/>
      <c r="AL47" s="129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115"/>
      <c r="BV47" s="115"/>
      <c r="BW47" s="115"/>
      <c r="BX47" s="115"/>
      <c r="BY47" s="116"/>
      <c r="CB47" s="126"/>
    </row>
    <row r="48" spans="1:80" ht="18" customHeight="1">
      <c r="A48" s="80"/>
      <c r="B48" s="139"/>
      <c r="C48" s="140"/>
      <c r="D48" s="140" t="s">
        <v>63</v>
      </c>
      <c r="E48" s="140"/>
      <c r="F48" s="140"/>
      <c r="G48" s="140"/>
      <c r="H48" s="140"/>
      <c r="I48" s="140"/>
      <c r="J48" s="140"/>
      <c r="K48" s="140"/>
      <c r="L48" s="140"/>
      <c r="M48" s="141"/>
      <c r="N48" s="140"/>
      <c r="O48" s="140"/>
      <c r="P48" s="140"/>
      <c r="Q48" s="140"/>
      <c r="R48" s="140"/>
      <c r="S48" s="140"/>
      <c r="T48" s="140"/>
      <c r="U48" s="142"/>
      <c r="V48" s="140"/>
      <c r="W48" s="143"/>
      <c r="X48" s="140"/>
      <c r="Y48" s="140"/>
      <c r="Z48" s="140"/>
      <c r="AA48" s="140"/>
      <c r="AB48" s="140"/>
      <c r="AC48" s="140"/>
      <c r="AD48" s="140"/>
      <c r="AE48" s="143"/>
      <c r="AF48" s="140"/>
      <c r="AG48" s="140"/>
      <c r="AH48" s="140"/>
      <c r="AI48" s="140"/>
      <c r="AJ48" s="142"/>
      <c r="AK48" s="140"/>
      <c r="AL48" s="143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40"/>
      <c r="AZ48" s="140"/>
      <c r="BA48" s="140"/>
      <c r="BB48" s="140"/>
      <c r="BC48" s="140"/>
      <c r="BD48" s="140"/>
      <c r="BE48" s="140"/>
      <c r="BF48" s="140"/>
      <c r="BG48" s="140"/>
      <c r="BH48" s="140"/>
      <c r="BI48" s="140"/>
      <c r="BJ48" s="140"/>
      <c r="BK48" s="140"/>
      <c r="BL48" s="140"/>
      <c r="BM48" s="140"/>
      <c r="BN48" s="140"/>
      <c r="BO48" s="140"/>
      <c r="BP48" s="140"/>
      <c r="BQ48" s="140"/>
      <c r="BR48" s="140"/>
      <c r="BS48" s="140"/>
      <c r="BT48" s="140"/>
      <c r="BU48" s="148" t="e">
        <f>BU34+BU44</f>
        <v>#REF!</v>
      </c>
      <c r="BV48" s="148" t="e">
        <f>BV34+BV44</f>
        <v>#REF!</v>
      </c>
      <c r="BW48" s="148" t="e">
        <f>BW34+BW44</f>
        <v>#REF!</v>
      </c>
      <c r="BX48" s="148" t="e">
        <f>BX34+BX44</f>
        <v>#REF!</v>
      </c>
      <c r="BY48" s="144"/>
      <c r="CB48" s="126"/>
    </row>
    <row r="49" spans="1:80" ht="30" customHeight="1">
      <c r="A49" s="80"/>
      <c r="B49" s="149"/>
      <c r="C49" s="150" t="s">
        <v>156</v>
      </c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  <c r="BI49" s="151"/>
      <c r="BJ49" s="151"/>
      <c r="BK49" s="151"/>
      <c r="BL49" s="151"/>
      <c r="BM49" s="151"/>
      <c r="BN49" s="151"/>
      <c r="BO49" s="151"/>
      <c r="BP49" s="151"/>
      <c r="BQ49" s="151"/>
      <c r="BR49" s="151"/>
      <c r="BS49" s="151"/>
      <c r="BT49" s="151"/>
      <c r="BU49" s="152" t="s">
        <v>95</v>
      </c>
      <c r="BV49" s="152" t="s">
        <v>96</v>
      </c>
      <c r="BW49" s="152" t="s">
        <v>97</v>
      </c>
      <c r="BX49" s="152" t="s">
        <v>55</v>
      </c>
      <c r="BY49" s="152" t="s">
        <v>29</v>
      </c>
    </row>
    <row r="50" spans="1:80" ht="18" customHeight="1">
      <c r="A50" s="80"/>
      <c r="B50" s="113"/>
      <c r="C50" s="114"/>
      <c r="D50" s="80" t="s">
        <v>80</v>
      </c>
      <c r="E50" s="80"/>
      <c r="F50" s="80"/>
      <c r="G50" s="80"/>
      <c r="H50" s="80"/>
      <c r="I50" s="80"/>
      <c r="J50" s="80"/>
      <c r="K50" s="80"/>
      <c r="L50" s="114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115"/>
      <c r="BV50" s="115"/>
      <c r="BW50" s="115"/>
      <c r="BX50" s="115"/>
      <c r="BY50" s="116"/>
      <c r="CA50" s="112" t="s">
        <v>99</v>
      </c>
      <c r="CB50" s="160" t="e">
        <f>VLOOKUP(CA50,#REF!,2,FALSE)</f>
        <v>#REF!</v>
      </c>
    </row>
    <row r="51" spans="1:80" ht="18" customHeight="1">
      <c r="A51" s="80"/>
      <c r="B51" s="113" t="s">
        <v>15</v>
      </c>
      <c r="C51" s="80"/>
      <c r="D51" s="80"/>
      <c r="E51" s="80"/>
      <c r="F51" s="80"/>
      <c r="G51" s="80"/>
      <c r="H51" s="80"/>
      <c r="I51" s="80"/>
      <c r="J51" s="119">
        <v>100</v>
      </c>
      <c r="K51" s="120"/>
      <c r="L51" s="120"/>
      <c r="M51" s="120"/>
      <c r="N51" s="120"/>
      <c r="O51" s="80" t="s">
        <v>151</v>
      </c>
      <c r="P51" s="80"/>
      <c r="Q51" s="80"/>
      <c r="R51" s="80"/>
      <c r="S51" s="80"/>
      <c r="T51" s="80"/>
      <c r="U51" s="80"/>
      <c r="V51" s="129"/>
      <c r="W51" s="80"/>
      <c r="X51" s="80"/>
      <c r="Y51" s="80"/>
      <c r="Z51" s="80"/>
      <c r="AA51" s="80"/>
      <c r="AB51" s="80"/>
      <c r="AC51" s="80"/>
      <c r="AD51" s="129"/>
      <c r="AE51" s="80"/>
      <c r="AF51" s="80"/>
      <c r="AG51" s="80"/>
      <c r="AH51" s="80"/>
      <c r="AI51" s="128"/>
      <c r="AJ51" s="80"/>
      <c r="AK51" s="129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116"/>
      <c r="BV51" s="116"/>
      <c r="BW51" s="116"/>
      <c r="BX51" s="116"/>
      <c r="BY51" s="116"/>
      <c r="CA51" s="112" t="s">
        <v>100</v>
      </c>
      <c r="CB51" s="160" t="e">
        <f>VLOOKUP(CA51,#REF!,2,FALSE)</f>
        <v>#REF!</v>
      </c>
    </row>
    <row r="52" spans="1:80" ht="18" customHeight="1">
      <c r="A52" s="80"/>
      <c r="B52" s="113"/>
      <c r="C52" s="80" t="s">
        <v>56</v>
      </c>
      <c r="D52" s="80"/>
      <c r="E52" s="80"/>
      <c r="F52" s="80"/>
      <c r="G52" s="80"/>
      <c r="H52" s="80"/>
      <c r="I52" s="80"/>
      <c r="J52" s="80"/>
      <c r="K52" s="80"/>
      <c r="L52" s="127"/>
      <c r="M52" s="80"/>
      <c r="N52" s="119">
        <v>0.2</v>
      </c>
      <c r="O52" s="120"/>
      <c r="P52" s="120"/>
      <c r="Q52" s="120"/>
      <c r="R52" s="120"/>
      <c r="S52" s="120"/>
      <c r="T52" s="80" t="s">
        <v>147</v>
      </c>
      <c r="U52" s="80"/>
      <c r="V52" s="129"/>
      <c r="W52" s="120" t="s">
        <v>88</v>
      </c>
      <c r="X52" s="120"/>
      <c r="Y52" s="132" t="e">
        <f>CB51</f>
        <v>#REF!</v>
      </c>
      <c r="Z52" s="120"/>
      <c r="AA52" s="120"/>
      <c r="AB52" s="120"/>
      <c r="AC52" s="120"/>
      <c r="AD52" s="120"/>
      <c r="AE52" s="120"/>
      <c r="AF52" s="120"/>
      <c r="AG52" s="120" t="s">
        <v>88</v>
      </c>
      <c r="AH52" s="120"/>
      <c r="AI52" s="123">
        <f>J51/100</f>
        <v>1</v>
      </c>
      <c r="AJ52" s="120"/>
      <c r="AK52" s="120"/>
      <c r="AL52" s="120"/>
      <c r="AM52" s="124" t="s">
        <v>89</v>
      </c>
      <c r="AN52" s="120"/>
      <c r="AO52" s="133" t="e">
        <f>INT(N52*Y52*AI52)</f>
        <v>#REF!</v>
      </c>
      <c r="AP52" s="120"/>
      <c r="AQ52" s="120"/>
      <c r="AR52" s="120"/>
      <c r="AS52" s="120"/>
      <c r="AT52" s="120"/>
      <c r="AU52" s="120"/>
      <c r="AV52" s="80" t="s">
        <v>161</v>
      </c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115" t="e">
        <f>BV52</f>
        <v>#REF!</v>
      </c>
      <c r="BV52" s="115" t="e">
        <f>AO52</f>
        <v>#REF!</v>
      </c>
      <c r="BW52" s="116"/>
      <c r="BX52" s="116"/>
      <c r="BY52" s="116"/>
      <c r="CA52" s="112" t="s">
        <v>75</v>
      </c>
      <c r="CB52" s="160" t="e">
        <f>VLOOKUP(CA52,#REF!,2,FALSE)</f>
        <v>#REF!</v>
      </c>
    </row>
    <row r="53" spans="1:80" ht="18" customHeight="1">
      <c r="A53" s="80"/>
      <c r="B53" s="113"/>
      <c r="C53" s="80"/>
      <c r="D53" s="80"/>
      <c r="E53" s="80"/>
      <c r="F53" s="80"/>
      <c r="G53" s="80"/>
      <c r="H53" s="80"/>
      <c r="I53" s="80"/>
      <c r="J53" s="80"/>
      <c r="K53" s="80"/>
      <c r="L53" s="127"/>
      <c r="M53" s="80"/>
      <c r="N53" s="119"/>
      <c r="O53" s="120"/>
      <c r="P53" s="120"/>
      <c r="Q53" s="120"/>
      <c r="R53" s="120"/>
      <c r="S53" s="120"/>
      <c r="T53" s="80"/>
      <c r="U53" s="80"/>
      <c r="V53" s="129"/>
      <c r="W53" s="120"/>
      <c r="X53" s="120"/>
      <c r="Y53" s="132"/>
      <c r="Z53" s="120"/>
      <c r="AA53" s="120"/>
      <c r="AB53" s="120"/>
      <c r="AC53" s="120"/>
      <c r="AD53" s="120"/>
      <c r="AE53" s="120"/>
      <c r="AF53" s="120"/>
      <c r="AG53" s="120"/>
      <c r="AH53" s="120"/>
      <c r="AI53" s="123"/>
      <c r="AJ53" s="120"/>
      <c r="AK53" s="120"/>
      <c r="AL53" s="120"/>
      <c r="AM53" s="124"/>
      <c r="AN53" s="120"/>
      <c r="AO53" s="133"/>
      <c r="AP53" s="120"/>
      <c r="AQ53" s="120"/>
      <c r="AR53" s="120"/>
      <c r="AS53" s="120"/>
      <c r="AT53" s="120"/>
      <c r="AU53" s="12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115"/>
      <c r="BV53" s="115"/>
      <c r="BW53" s="116"/>
      <c r="BX53" s="116"/>
      <c r="BY53" s="116"/>
      <c r="CB53" s="117"/>
    </row>
    <row r="54" spans="1:80" ht="18" customHeight="1">
      <c r="A54" s="80"/>
      <c r="B54" s="113"/>
      <c r="C54" s="80" t="s">
        <v>57</v>
      </c>
      <c r="D54" s="80"/>
      <c r="E54" s="80"/>
      <c r="F54" s="80"/>
      <c r="G54" s="80"/>
      <c r="H54" s="80"/>
      <c r="I54" s="80"/>
      <c r="J54" s="80"/>
      <c r="K54" s="80"/>
      <c r="L54" s="127"/>
      <c r="M54" s="80"/>
      <c r="N54" s="80"/>
      <c r="O54" s="80"/>
      <c r="P54" s="80"/>
      <c r="Q54" s="80"/>
      <c r="R54" s="80"/>
      <c r="S54" s="80"/>
      <c r="T54" s="128"/>
      <c r="U54" s="80"/>
      <c r="V54" s="129"/>
      <c r="W54" s="80"/>
      <c r="X54" s="80"/>
      <c r="Y54" s="80"/>
      <c r="Z54" s="80"/>
      <c r="AA54" s="80"/>
      <c r="AB54" s="80"/>
      <c r="AC54" s="80"/>
      <c r="AD54" s="129"/>
      <c r="AE54" s="80"/>
      <c r="AF54" s="80"/>
      <c r="AG54" s="80"/>
      <c r="AH54" s="80"/>
      <c r="AI54" s="128"/>
      <c r="AJ54" s="80"/>
      <c r="AK54" s="129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115" t="e">
        <f>BV54</f>
        <v>#REF!</v>
      </c>
      <c r="BV54" s="115" t="e">
        <f>BV52</f>
        <v>#REF!</v>
      </c>
      <c r="BW54" s="116"/>
      <c r="BX54" s="116"/>
      <c r="BY54" s="116"/>
      <c r="CA54" s="80"/>
      <c r="CB54" s="117"/>
    </row>
    <row r="55" spans="1:80" ht="18" customHeight="1">
      <c r="A55" s="80"/>
      <c r="B55" s="113"/>
      <c r="C55" s="80"/>
      <c r="D55" s="80"/>
      <c r="E55" s="80"/>
      <c r="F55" s="80"/>
      <c r="G55" s="80"/>
      <c r="H55" s="121"/>
      <c r="I55" s="122"/>
      <c r="J55" s="122"/>
      <c r="K55" s="122"/>
      <c r="L55" s="124"/>
      <c r="M55" s="120"/>
      <c r="N55" s="121"/>
      <c r="O55" s="122"/>
      <c r="P55" s="122"/>
      <c r="Q55" s="122"/>
      <c r="R55" s="122"/>
      <c r="S55" s="124"/>
      <c r="T55" s="120"/>
      <c r="U55" s="121"/>
      <c r="V55" s="122"/>
      <c r="W55" s="122"/>
      <c r="X55" s="122"/>
      <c r="Y55" s="122"/>
      <c r="Z55" s="80"/>
      <c r="AA55" s="80"/>
      <c r="AB55" s="80"/>
      <c r="AC55" s="80"/>
      <c r="AD55" s="80"/>
      <c r="AE55" s="80"/>
      <c r="AF55" s="80"/>
      <c r="AG55" s="80"/>
      <c r="AH55" s="121"/>
      <c r="AI55" s="122"/>
      <c r="AJ55" s="122"/>
      <c r="AK55" s="122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116"/>
      <c r="BV55" s="116"/>
      <c r="BW55" s="116"/>
      <c r="BX55" s="116"/>
      <c r="BY55" s="116"/>
      <c r="CA55" s="80"/>
      <c r="CB55" s="125"/>
    </row>
    <row r="56" spans="1:80" ht="18" customHeight="1">
      <c r="A56" s="80"/>
      <c r="B56" s="113"/>
      <c r="C56" s="80"/>
      <c r="D56" s="80"/>
      <c r="E56" s="80"/>
      <c r="F56" s="80"/>
      <c r="G56" s="80"/>
      <c r="H56" s="121"/>
      <c r="I56" s="122"/>
      <c r="J56" s="122"/>
      <c r="K56" s="122"/>
      <c r="L56" s="122"/>
      <c r="M56" s="120"/>
      <c r="N56" s="120"/>
      <c r="O56" s="121"/>
      <c r="P56" s="122"/>
      <c r="Q56" s="122"/>
      <c r="R56" s="122"/>
      <c r="S56" s="120"/>
      <c r="T56" s="120"/>
      <c r="U56" s="121"/>
      <c r="V56" s="122"/>
      <c r="W56" s="122"/>
      <c r="X56" s="122"/>
      <c r="Y56" s="120"/>
      <c r="Z56" s="120"/>
      <c r="AA56" s="121"/>
      <c r="AB56" s="122"/>
      <c r="AC56" s="122"/>
      <c r="AD56" s="122"/>
      <c r="AE56" s="120"/>
      <c r="AF56" s="120"/>
      <c r="AG56" s="121"/>
      <c r="AH56" s="122"/>
      <c r="AI56" s="122"/>
      <c r="AJ56" s="122"/>
      <c r="AK56" s="122"/>
      <c r="AL56" s="124"/>
      <c r="AM56" s="120"/>
      <c r="AN56" s="121"/>
      <c r="AO56" s="122"/>
      <c r="AP56" s="122"/>
      <c r="AQ56" s="122"/>
      <c r="AR56" s="122"/>
      <c r="AS56" s="124"/>
      <c r="AT56" s="120"/>
      <c r="AU56" s="121"/>
      <c r="AV56" s="122"/>
      <c r="AW56" s="122"/>
      <c r="AX56" s="122"/>
      <c r="AY56" s="122"/>
      <c r="AZ56" s="122"/>
      <c r="BA56" s="122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116"/>
      <c r="BV56" s="116"/>
      <c r="BW56" s="116"/>
      <c r="BX56" s="116"/>
      <c r="BY56" s="116"/>
      <c r="CA56" s="80"/>
      <c r="CB56" s="125"/>
    </row>
    <row r="57" spans="1:80" ht="18" customHeight="1">
      <c r="A57" s="80"/>
      <c r="B57" s="113"/>
      <c r="C57" s="80"/>
      <c r="D57" s="80"/>
      <c r="E57" s="80"/>
      <c r="F57" s="80"/>
      <c r="G57" s="80"/>
      <c r="H57" s="123"/>
      <c r="I57" s="120"/>
      <c r="J57" s="120"/>
      <c r="K57" s="120"/>
      <c r="L57" s="120"/>
      <c r="M57" s="80"/>
      <c r="N57" s="80"/>
      <c r="O57" s="153"/>
      <c r="P57" s="154"/>
      <c r="Q57" s="154"/>
      <c r="R57" s="154"/>
      <c r="S57" s="154"/>
      <c r="T57" s="154"/>
      <c r="U57" s="154"/>
      <c r="V57" s="154"/>
      <c r="W57" s="124"/>
      <c r="X57" s="120"/>
      <c r="Y57" s="121"/>
      <c r="Z57" s="122"/>
      <c r="AA57" s="122"/>
      <c r="AB57" s="122"/>
      <c r="AC57" s="122"/>
      <c r="AD57" s="122"/>
      <c r="AE57" s="120"/>
      <c r="AF57" s="120"/>
      <c r="AG57" s="121"/>
      <c r="AH57" s="122"/>
      <c r="AI57" s="122"/>
      <c r="AJ57" s="122"/>
      <c r="AK57" s="122"/>
      <c r="AL57" s="124"/>
      <c r="AM57" s="120"/>
      <c r="AN57" s="121"/>
      <c r="AO57" s="122"/>
      <c r="AP57" s="122"/>
      <c r="AQ57" s="122"/>
      <c r="AR57" s="122"/>
      <c r="AS57" s="122"/>
      <c r="AT57" s="122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115"/>
      <c r="BV57" s="115"/>
      <c r="BW57" s="115"/>
      <c r="BX57" s="115"/>
      <c r="BY57" s="116"/>
      <c r="CB57" s="126"/>
    </row>
    <row r="58" spans="1:80" ht="18" customHeight="1">
      <c r="A58" s="80"/>
      <c r="B58" s="113"/>
      <c r="C58" s="80"/>
      <c r="D58" s="80"/>
      <c r="E58" s="80"/>
      <c r="F58" s="80"/>
      <c r="G58" s="80"/>
      <c r="H58" s="123"/>
      <c r="I58" s="120"/>
      <c r="J58" s="120"/>
      <c r="K58" s="120"/>
      <c r="L58" s="80"/>
      <c r="M58" s="80"/>
      <c r="N58" s="80"/>
      <c r="O58" s="153"/>
      <c r="P58" s="154"/>
      <c r="Q58" s="154"/>
      <c r="R58" s="154"/>
      <c r="S58" s="154"/>
      <c r="T58" s="154"/>
      <c r="U58" s="154"/>
      <c r="V58" s="154"/>
      <c r="W58" s="124"/>
      <c r="X58" s="120"/>
      <c r="Y58" s="121"/>
      <c r="Z58" s="122"/>
      <c r="AA58" s="122"/>
      <c r="AB58" s="122"/>
      <c r="AC58" s="122"/>
      <c r="AD58" s="122"/>
      <c r="AE58" s="120"/>
      <c r="AF58" s="120"/>
      <c r="AG58" s="121"/>
      <c r="AH58" s="122"/>
      <c r="AI58" s="122"/>
      <c r="AJ58" s="122"/>
      <c r="AK58" s="122"/>
      <c r="AL58" s="124"/>
      <c r="AM58" s="120"/>
      <c r="AN58" s="121"/>
      <c r="AO58" s="122"/>
      <c r="AP58" s="122"/>
      <c r="AQ58" s="122"/>
      <c r="AR58" s="122"/>
      <c r="AS58" s="122"/>
      <c r="AT58" s="122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115"/>
      <c r="BV58" s="115"/>
      <c r="BW58" s="115"/>
      <c r="BX58" s="115"/>
      <c r="BY58" s="116"/>
      <c r="CB58" s="126"/>
    </row>
    <row r="59" spans="1:80" ht="18" customHeight="1">
      <c r="A59" s="80"/>
      <c r="B59" s="113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127"/>
      <c r="N59" s="80"/>
      <c r="O59" s="80"/>
      <c r="P59" s="80"/>
      <c r="Q59" s="80"/>
      <c r="R59" s="80"/>
      <c r="S59" s="80"/>
      <c r="T59" s="80"/>
      <c r="U59" s="128"/>
      <c r="V59" s="80"/>
      <c r="W59" s="129"/>
      <c r="X59" s="80"/>
      <c r="Y59" s="80"/>
      <c r="Z59" s="80"/>
      <c r="AA59" s="80"/>
      <c r="AB59" s="80"/>
      <c r="AC59" s="80"/>
      <c r="AD59" s="80"/>
      <c r="AE59" s="129"/>
      <c r="AF59" s="80"/>
      <c r="AG59" s="80"/>
      <c r="AH59" s="80"/>
      <c r="AI59" s="80"/>
      <c r="AJ59" s="128"/>
      <c r="AK59" s="80"/>
      <c r="AL59" s="129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130"/>
      <c r="BV59" s="130"/>
      <c r="BW59" s="130"/>
      <c r="BX59" s="130"/>
      <c r="BY59" s="116"/>
    </row>
    <row r="60" spans="1:80" ht="18" customHeight="1">
      <c r="A60" s="80"/>
      <c r="B60" s="113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127"/>
      <c r="N60" s="80"/>
      <c r="O60" s="80"/>
      <c r="P60" s="80"/>
      <c r="Q60" s="80"/>
      <c r="R60" s="80"/>
      <c r="S60" s="80"/>
      <c r="T60" s="80"/>
      <c r="U60" s="128"/>
      <c r="V60" s="80"/>
      <c r="W60" s="129"/>
      <c r="X60" s="80"/>
      <c r="Y60" s="80"/>
      <c r="Z60" s="80"/>
      <c r="AA60" s="80"/>
      <c r="AB60" s="80"/>
      <c r="AC60" s="80"/>
      <c r="AD60" s="80"/>
      <c r="AE60" s="129"/>
      <c r="AF60" s="80"/>
      <c r="AG60" s="80"/>
      <c r="AH60" s="80"/>
      <c r="AI60" s="80"/>
      <c r="AJ60" s="128"/>
      <c r="AK60" s="80"/>
      <c r="AL60" s="129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115"/>
      <c r="BV60" s="115"/>
      <c r="BW60" s="115"/>
      <c r="BX60" s="115"/>
      <c r="BY60" s="116"/>
    </row>
    <row r="61" spans="1:80" ht="18" customHeight="1">
      <c r="A61" s="80"/>
      <c r="B61" s="113"/>
      <c r="C61" s="80"/>
      <c r="D61" s="80"/>
      <c r="E61" s="80"/>
      <c r="F61" s="80"/>
      <c r="G61" s="80"/>
      <c r="H61" s="80"/>
      <c r="I61" s="80"/>
      <c r="J61" s="119"/>
      <c r="K61" s="120"/>
      <c r="L61" s="120"/>
      <c r="M61" s="120"/>
      <c r="N61" s="120"/>
      <c r="O61" s="80"/>
      <c r="P61" s="80"/>
      <c r="Q61" s="80"/>
      <c r="R61" s="80"/>
      <c r="S61" s="80"/>
      <c r="T61" s="80"/>
      <c r="U61" s="80"/>
      <c r="V61" s="129"/>
      <c r="W61" s="80"/>
      <c r="X61" s="80"/>
      <c r="Y61" s="80"/>
      <c r="Z61" s="80"/>
      <c r="AA61" s="80"/>
      <c r="AB61" s="80"/>
      <c r="AC61" s="80"/>
      <c r="AD61" s="129"/>
      <c r="AE61" s="80"/>
      <c r="AF61" s="80"/>
      <c r="AG61" s="80"/>
      <c r="AH61" s="80"/>
      <c r="AI61" s="128"/>
      <c r="AJ61" s="80"/>
      <c r="AK61" s="129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116"/>
      <c r="BV61" s="116"/>
      <c r="BW61" s="116"/>
      <c r="BX61" s="116"/>
      <c r="BY61" s="131"/>
    </row>
    <row r="62" spans="1:80" ht="18" customHeight="1">
      <c r="A62" s="80"/>
      <c r="B62" s="113"/>
      <c r="C62" s="80"/>
      <c r="D62" s="80"/>
      <c r="E62" s="80"/>
      <c r="F62" s="80"/>
      <c r="G62" s="80"/>
      <c r="H62" s="80"/>
      <c r="I62" s="80"/>
      <c r="J62" s="80"/>
      <c r="K62" s="80"/>
      <c r="L62" s="127"/>
      <c r="M62" s="80"/>
      <c r="N62" s="119"/>
      <c r="O62" s="120"/>
      <c r="P62" s="120"/>
      <c r="Q62" s="120"/>
      <c r="R62" s="120"/>
      <c r="S62" s="120"/>
      <c r="T62" s="80"/>
      <c r="U62" s="80"/>
      <c r="V62" s="129"/>
      <c r="W62" s="120"/>
      <c r="X62" s="120"/>
      <c r="Y62" s="132"/>
      <c r="Z62" s="120"/>
      <c r="AA62" s="120"/>
      <c r="AB62" s="120"/>
      <c r="AC62" s="120"/>
      <c r="AD62" s="120"/>
      <c r="AE62" s="120"/>
      <c r="AF62" s="120"/>
      <c r="AG62" s="120"/>
      <c r="AH62" s="120"/>
      <c r="AI62" s="123"/>
      <c r="AJ62" s="120"/>
      <c r="AK62" s="120"/>
      <c r="AL62" s="120"/>
      <c r="AM62" s="124"/>
      <c r="AN62" s="120"/>
      <c r="AO62" s="133"/>
      <c r="AP62" s="120"/>
      <c r="AQ62" s="120"/>
      <c r="AR62" s="120"/>
      <c r="AS62" s="120"/>
      <c r="AT62" s="120"/>
      <c r="AU62" s="120"/>
      <c r="AV62" s="80"/>
      <c r="AW62" s="80"/>
      <c r="AX62" s="80"/>
      <c r="AY62" s="80"/>
      <c r="AZ62" s="80"/>
      <c r="BA62" s="80"/>
      <c r="BB62" s="80"/>
      <c r="BC62" s="80"/>
      <c r="BD62" s="80"/>
      <c r="BE62" s="80"/>
      <c r="BF62" s="80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115"/>
      <c r="BV62" s="115"/>
      <c r="BW62" s="116"/>
      <c r="BX62" s="116"/>
      <c r="BY62" s="131"/>
    </row>
    <row r="63" spans="1:80" ht="18" customHeight="1">
      <c r="A63" s="80"/>
      <c r="B63" s="113"/>
      <c r="C63" s="80"/>
      <c r="D63" s="80"/>
      <c r="E63" s="80"/>
      <c r="F63" s="80"/>
      <c r="G63" s="80"/>
      <c r="H63" s="80"/>
      <c r="I63" s="80"/>
      <c r="J63" s="80"/>
      <c r="K63" s="80"/>
      <c r="L63" s="127"/>
      <c r="M63" s="80"/>
      <c r="N63" s="80"/>
      <c r="O63" s="80"/>
      <c r="P63" s="80"/>
      <c r="Q63" s="80"/>
      <c r="R63" s="80"/>
      <c r="S63" s="80"/>
      <c r="T63" s="128"/>
      <c r="U63" s="80"/>
      <c r="V63" s="129"/>
      <c r="W63" s="80"/>
      <c r="X63" s="80"/>
      <c r="Y63" s="80"/>
      <c r="Z63" s="80"/>
      <c r="AA63" s="80"/>
      <c r="AB63" s="80"/>
      <c r="AC63" s="80"/>
      <c r="AD63" s="129"/>
      <c r="AE63" s="80"/>
      <c r="AF63" s="80"/>
      <c r="AG63" s="80"/>
      <c r="AH63" s="80"/>
      <c r="AI63" s="128"/>
      <c r="AJ63" s="80"/>
      <c r="AK63" s="129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115"/>
      <c r="BV63" s="115"/>
      <c r="BW63" s="116"/>
      <c r="BX63" s="116"/>
      <c r="BY63" s="131"/>
    </row>
    <row r="64" spans="1:80" ht="18" customHeight="1">
      <c r="A64" s="80"/>
      <c r="B64" s="113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127"/>
      <c r="N64" s="80"/>
      <c r="O64" s="80"/>
      <c r="P64" s="80"/>
      <c r="Q64" s="80"/>
      <c r="R64" s="80"/>
      <c r="S64" s="80"/>
      <c r="T64" s="80"/>
      <c r="U64" s="128"/>
      <c r="V64" s="80"/>
      <c r="W64" s="129"/>
      <c r="X64" s="80"/>
      <c r="Y64" s="80"/>
      <c r="Z64" s="80"/>
      <c r="AA64" s="80"/>
      <c r="AB64" s="80"/>
      <c r="AC64" s="80"/>
      <c r="AD64" s="80"/>
      <c r="AE64" s="129"/>
      <c r="AF64" s="80"/>
      <c r="AG64" s="80"/>
      <c r="AH64" s="80"/>
      <c r="AI64" s="80"/>
      <c r="AJ64" s="128"/>
      <c r="AK64" s="80"/>
      <c r="AL64" s="129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116"/>
      <c r="BV64" s="115"/>
      <c r="BW64" s="115"/>
      <c r="BX64" s="115"/>
      <c r="BY64" s="116"/>
    </row>
    <row r="65" spans="1:80" ht="18" customHeight="1" thickBot="1">
      <c r="A65" s="80"/>
      <c r="B65" s="113"/>
      <c r="C65" s="80"/>
      <c r="D65" s="134" t="s">
        <v>63</v>
      </c>
      <c r="E65" s="134"/>
      <c r="F65" s="134"/>
      <c r="G65" s="134"/>
      <c r="H65" s="134"/>
      <c r="I65" s="134"/>
      <c r="J65" s="134"/>
      <c r="K65" s="134"/>
      <c r="L65" s="134"/>
      <c r="M65" s="135"/>
      <c r="N65" s="134"/>
      <c r="O65" s="134"/>
      <c r="P65" s="134"/>
      <c r="Q65" s="134"/>
      <c r="R65" s="134"/>
      <c r="S65" s="134"/>
      <c r="T65" s="134"/>
      <c r="U65" s="136"/>
      <c r="V65" s="134"/>
      <c r="W65" s="137"/>
      <c r="X65" s="134"/>
      <c r="Y65" s="134"/>
      <c r="Z65" s="134"/>
      <c r="AA65" s="134"/>
      <c r="AB65" s="134"/>
      <c r="AC65" s="134"/>
      <c r="AD65" s="134"/>
      <c r="AE65" s="137"/>
      <c r="AF65" s="134"/>
      <c r="AG65" s="134"/>
      <c r="AH65" s="134"/>
      <c r="AI65" s="134"/>
      <c r="AJ65" s="136"/>
      <c r="AK65" s="134"/>
      <c r="AL65" s="137"/>
      <c r="AM65" s="134"/>
      <c r="AN65" s="134"/>
      <c r="AO65" s="134"/>
      <c r="AP65" s="134"/>
      <c r="AQ65" s="134"/>
      <c r="AR65" s="134"/>
      <c r="AS65" s="134"/>
      <c r="AT65" s="134"/>
      <c r="AU65" s="134"/>
      <c r="AV65" s="134"/>
      <c r="AW65" s="134"/>
      <c r="AX65" s="134"/>
      <c r="AY65" s="134"/>
      <c r="AZ65" s="134"/>
      <c r="BA65" s="134"/>
      <c r="BB65" s="134"/>
      <c r="BC65" s="134"/>
      <c r="BD65" s="134"/>
      <c r="BE65" s="134"/>
      <c r="BF65" s="134"/>
      <c r="BG65" s="134"/>
      <c r="BH65" s="134"/>
      <c r="BI65" s="134"/>
      <c r="BJ65" s="134"/>
      <c r="BK65" s="134"/>
      <c r="BL65" s="134"/>
      <c r="BM65" s="134"/>
      <c r="BN65" s="134"/>
      <c r="BO65" s="134"/>
      <c r="BP65" s="134"/>
      <c r="BQ65" s="134"/>
      <c r="BR65" s="134"/>
      <c r="BS65" s="134"/>
      <c r="BT65" s="134"/>
      <c r="BU65" s="138" t="e">
        <f>BU54</f>
        <v>#REF!</v>
      </c>
      <c r="BV65" s="138" t="e">
        <f>BV54</f>
        <v>#REF!</v>
      </c>
      <c r="BW65" s="138"/>
      <c r="BX65" s="138"/>
      <c r="BY65" s="116"/>
    </row>
    <row r="66" spans="1:80" ht="18" customHeight="1" thickTop="1">
      <c r="A66" s="80"/>
      <c r="B66" s="113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127"/>
      <c r="N66" s="80"/>
      <c r="O66" s="80"/>
      <c r="P66" s="80"/>
      <c r="Q66" s="80"/>
      <c r="R66" s="80"/>
      <c r="S66" s="80"/>
      <c r="T66" s="80"/>
      <c r="U66" s="128"/>
      <c r="V66" s="80"/>
      <c r="W66" s="129"/>
      <c r="X66" s="80"/>
      <c r="Y66" s="80"/>
      <c r="Z66" s="80"/>
      <c r="AA66" s="80"/>
      <c r="AB66" s="80"/>
      <c r="AC66" s="80"/>
      <c r="AD66" s="80"/>
      <c r="AE66" s="129"/>
      <c r="AF66" s="80"/>
      <c r="AG66" s="80"/>
      <c r="AH66" s="80"/>
      <c r="AI66" s="80"/>
      <c r="AJ66" s="128"/>
      <c r="AK66" s="80"/>
      <c r="AL66" s="129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116"/>
      <c r="BV66" s="116"/>
      <c r="BW66" s="116"/>
      <c r="BX66" s="116"/>
      <c r="BY66" s="116"/>
    </row>
    <row r="67" spans="1:80" ht="18" customHeight="1">
      <c r="A67" s="80"/>
      <c r="B67" s="113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127"/>
      <c r="N67" s="80"/>
      <c r="O67" s="80"/>
      <c r="P67" s="80"/>
      <c r="Q67" s="80"/>
      <c r="R67" s="80"/>
      <c r="S67" s="80"/>
      <c r="T67" s="80"/>
      <c r="U67" s="128"/>
      <c r="V67" s="80"/>
      <c r="W67" s="129"/>
      <c r="X67" s="80"/>
      <c r="Y67" s="80"/>
      <c r="Z67" s="80"/>
      <c r="AA67" s="80"/>
      <c r="AB67" s="80"/>
      <c r="AC67" s="80"/>
      <c r="AD67" s="80"/>
      <c r="AE67" s="129"/>
      <c r="AF67" s="80"/>
      <c r="AG67" s="80"/>
      <c r="AH67" s="80"/>
      <c r="AI67" s="80"/>
      <c r="AJ67" s="128"/>
      <c r="AK67" s="80"/>
      <c r="AL67" s="129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116"/>
      <c r="BV67" s="116"/>
      <c r="BW67" s="116"/>
      <c r="BX67" s="116"/>
      <c r="BY67" s="116"/>
    </row>
    <row r="68" spans="1:80" ht="18" customHeight="1">
      <c r="A68" s="80"/>
      <c r="B68" s="113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127"/>
      <c r="N68" s="80"/>
      <c r="O68" s="80"/>
      <c r="P68" s="80"/>
      <c r="Q68" s="80"/>
      <c r="R68" s="80"/>
      <c r="S68" s="80"/>
      <c r="T68" s="80"/>
      <c r="U68" s="128"/>
      <c r="V68" s="80"/>
      <c r="W68" s="129"/>
      <c r="X68" s="80"/>
      <c r="Y68" s="80"/>
      <c r="Z68" s="80"/>
      <c r="AA68" s="80"/>
      <c r="AB68" s="80"/>
      <c r="AC68" s="80"/>
      <c r="AD68" s="80"/>
      <c r="AE68" s="129"/>
      <c r="AF68" s="80"/>
      <c r="AG68" s="80"/>
      <c r="AH68" s="80"/>
      <c r="AI68" s="80"/>
      <c r="AJ68" s="128"/>
      <c r="AK68" s="80"/>
      <c r="AL68" s="129"/>
      <c r="AM68" s="80"/>
      <c r="AN68" s="80"/>
      <c r="AO68" s="80"/>
      <c r="AP68" s="80"/>
      <c r="AQ68" s="80"/>
      <c r="AR68" s="80"/>
      <c r="AS68" s="80"/>
      <c r="AT68" s="80"/>
      <c r="AU68" s="80"/>
      <c r="AV68" s="80"/>
      <c r="AW68" s="80"/>
      <c r="AX68" s="80"/>
      <c r="AY68" s="80"/>
      <c r="AZ68" s="80"/>
      <c r="BA68" s="80"/>
      <c r="BB68" s="80"/>
      <c r="BC68" s="80"/>
      <c r="BD68" s="80"/>
      <c r="BE68" s="80"/>
      <c r="BF68" s="80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116"/>
      <c r="BV68" s="116"/>
      <c r="BW68" s="116"/>
      <c r="BX68" s="116"/>
      <c r="BY68" s="116"/>
    </row>
    <row r="69" spans="1:80" ht="18" customHeight="1">
      <c r="A69" s="80"/>
      <c r="B69" s="113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127"/>
      <c r="N69" s="80"/>
      <c r="O69" s="80"/>
      <c r="P69" s="80"/>
      <c r="Q69" s="80"/>
      <c r="R69" s="80"/>
      <c r="S69" s="80"/>
      <c r="T69" s="80"/>
      <c r="U69" s="128"/>
      <c r="V69" s="80"/>
      <c r="W69" s="129"/>
      <c r="X69" s="80"/>
      <c r="Y69" s="80"/>
      <c r="Z69" s="80"/>
      <c r="AA69" s="80"/>
      <c r="AB69" s="80"/>
      <c r="AC69" s="80"/>
      <c r="AD69" s="80"/>
      <c r="AE69" s="129"/>
      <c r="AF69" s="80"/>
      <c r="AG69" s="80"/>
      <c r="AH69" s="80"/>
      <c r="AI69" s="80"/>
      <c r="AJ69" s="128"/>
      <c r="AK69" s="80"/>
      <c r="AL69" s="129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80"/>
      <c r="BC69" s="80"/>
      <c r="BD69" s="80"/>
      <c r="BE69" s="80"/>
      <c r="BF69" s="80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116"/>
      <c r="BV69" s="116"/>
      <c r="BW69" s="116"/>
      <c r="BX69" s="116"/>
      <c r="BY69" s="116"/>
    </row>
    <row r="70" spans="1:80" ht="18" customHeight="1">
      <c r="A70" s="80"/>
      <c r="B70" s="139"/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1"/>
      <c r="N70" s="140"/>
      <c r="O70" s="140"/>
      <c r="P70" s="140"/>
      <c r="Q70" s="140"/>
      <c r="R70" s="140"/>
      <c r="S70" s="140"/>
      <c r="T70" s="140"/>
      <c r="U70" s="142"/>
      <c r="V70" s="140"/>
      <c r="W70" s="143"/>
      <c r="X70" s="140"/>
      <c r="Y70" s="140"/>
      <c r="Z70" s="140"/>
      <c r="AA70" s="140"/>
      <c r="AB70" s="140"/>
      <c r="AC70" s="140"/>
      <c r="AD70" s="140"/>
      <c r="AE70" s="143"/>
      <c r="AF70" s="140"/>
      <c r="AG70" s="140"/>
      <c r="AH70" s="140"/>
      <c r="AI70" s="140"/>
      <c r="AJ70" s="142"/>
      <c r="AK70" s="140"/>
      <c r="AL70" s="143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40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4"/>
      <c r="BV70" s="144"/>
      <c r="BW70" s="144"/>
      <c r="BX70" s="144"/>
      <c r="BY70" s="144"/>
    </row>
    <row r="71" spans="1:80" ht="30" customHeight="1">
      <c r="A71" s="80"/>
      <c r="B71" s="155"/>
      <c r="C71" s="150" t="s">
        <v>157</v>
      </c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  <c r="AC71" s="156"/>
      <c r="AD71" s="156"/>
      <c r="AE71" s="156"/>
      <c r="AF71" s="156"/>
      <c r="AG71" s="156"/>
      <c r="AH71" s="156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56"/>
      <c r="AT71" s="156"/>
      <c r="AU71" s="156"/>
      <c r="AV71" s="156"/>
      <c r="AW71" s="156"/>
      <c r="AX71" s="156"/>
      <c r="AY71" s="156"/>
      <c r="AZ71" s="156"/>
      <c r="BA71" s="156"/>
      <c r="BB71" s="156"/>
      <c r="BC71" s="156"/>
      <c r="BD71" s="156"/>
      <c r="BE71" s="156"/>
      <c r="BF71" s="156"/>
      <c r="BG71" s="156"/>
      <c r="BH71" s="156"/>
      <c r="BI71" s="156"/>
      <c r="BJ71" s="156"/>
      <c r="BK71" s="156"/>
      <c r="BL71" s="156"/>
      <c r="BM71" s="156"/>
      <c r="BN71" s="156"/>
      <c r="BO71" s="156"/>
      <c r="BP71" s="156"/>
      <c r="BQ71" s="156"/>
      <c r="BR71" s="156"/>
      <c r="BS71" s="156"/>
      <c r="BT71" s="156"/>
      <c r="BU71" s="152" t="s">
        <v>95</v>
      </c>
      <c r="BV71" s="152" t="s">
        <v>96</v>
      </c>
      <c r="BW71" s="152" t="s">
        <v>97</v>
      </c>
      <c r="BX71" s="152" t="s">
        <v>55</v>
      </c>
      <c r="BY71" s="157" t="s">
        <v>29</v>
      </c>
    </row>
    <row r="72" spans="1:80" ht="18" customHeight="1">
      <c r="A72" s="80"/>
      <c r="B72" s="113"/>
      <c r="C72" s="145"/>
      <c r="D72" s="80"/>
      <c r="E72" s="80"/>
      <c r="F72" s="80"/>
      <c r="G72" s="80"/>
      <c r="H72" s="80"/>
      <c r="I72" s="80"/>
      <c r="J72" s="80"/>
      <c r="K72" s="80"/>
      <c r="L72" s="114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115"/>
      <c r="BV72" s="115"/>
      <c r="BW72" s="115"/>
      <c r="BX72" s="115"/>
      <c r="BY72" s="131"/>
      <c r="CB72" s="146"/>
    </row>
    <row r="73" spans="1:80" ht="18" customHeight="1">
      <c r="A73" s="80"/>
      <c r="B73" s="113"/>
      <c r="C73" s="145" t="s">
        <v>16</v>
      </c>
      <c r="D73" s="80"/>
      <c r="E73" s="80"/>
      <c r="F73" s="80"/>
      <c r="G73" s="80"/>
      <c r="H73" s="80"/>
      <c r="I73" s="80"/>
      <c r="J73" s="80"/>
      <c r="K73" s="80"/>
      <c r="L73" s="80"/>
      <c r="M73" s="80" t="s">
        <v>80</v>
      </c>
      <c r="N73" s="114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80"/>
      <c r="BD73" s="80"/>
      <c r="BE73" s="80"/>
      <c r="BF73" s="80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116"/>
      <c r="BV73" s="118"/>
      <c r="BW73" s="116"/>
      <c r="BX73" s="116"/>
      <c r="BY73" s="131"/>
      <c r="CB73" s="146"/>
    </row>
    <row r="74" spans="1:80" ht="18" customHeight="1">
      <c r="A74" s="80"/>
      <c r="B74" s="113" t="s">
        <v>15</v>
      </c>
      <c r="C74" s="80"/>
      <c r="D74" s="80"/>
      <c r="E74" s="80"/>
      <c r="F74" s="80"/>
      <c r="G74" s="80"/>
      <c r="H74" s="80"/>
      <c r="I74" s="80"/>
      <c r="J74" s="119">
        <v>100</v>
      </c>
      <c r="K74" s="120"/>
      <c r="L74" s="120"/>
      <c r="M74" s="120"/>
      <c r="N74" s="120"/>
      <c r="O74" s="80" t="s">
        <v>151</v>
      </c>
      <c r="P74" s="80"/>
      <c r="Q74" s="80"/>
      <c r="R74" s="80"/>
      <c r="S74" s="80"/>
      <c r="T74" s="80"/>
      <c r="U74" s="80"/>
      <c r="V74" s="129"/>
      <c r="W74" s="80"/>
      <c r="X74" s="80"/>
      <c r="Y74" s="80"/>
      <c r="Z74" s="80"/>
      <c r="AA74" s="80"/>
      <c r="AB74" s="80"/>
      <c r="AC74" s="80"/>
      <c r="AD74" s="129"/>
      <c r="AE74" s="80"/>
      <c r="AF74" s="80"/>
      <c r="AG74" s="80"/>
      <c r="AH74" s="80"/>
      <c r="AI74" s="128"/>
      <c r="AJ74" s="80"/>
      <c r="AK74" s="129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116"/>
      <c r="BV74" s="116"/>
      <c r="BW74" s="116"/>
      <c r="BX74" s="116"/>
      <c r="BY74" s="116"/>
      <c r="CB74" s="125"/>
    </row>
    <row r="75" spans="1:80" ht="18" customHeight="1">
      <c r="A75" s="80"/>
      <c r="B75" s="113"/>
      <c r="C75" s="80" t="s">
        <v>56</v>
      </c>
      <c r="D75" s="80"/>
      <c r="E75" s="80"/>
      <c r="F75" s="80"/>
      <c r="G75" s="80"/>
      <c r="H75" s="80"/>
      <c r="I75" s="80"/>
      <c r="J75" s="80"/>
      <c r="K75" s="80"/>
      <c r="L75" s="127"/>
      <c r="M75" s="80"/>
      <c r="N75" s="119">
        <v>0.1</v>
      </c>
      <c r="O75" s="120"/>
      <c r="P75" s="120"/>
      <c r="Q75" s="120"/>
      <c r="R75" s="120"/>
      <c r="S75" s="120"/>
      <c r="T75" s="80" t="s">
        <v>147</v>
      </c>
      <c r="U75" s="80"/>
      <c r="V75" s="129"/>
      <c r="W75" s="120" t="s">
        <v>88</v>
      </c>
      <c r="X75" s="120"/>
      <c r="Y75" s="132" t="e">
        <f>CB51</f>
        <v>#REF!</v>
      </c>
      <c r="Z75" s="120"/>
      <c r="AA75" s="120"/>
      <c r="AB75" s="120"/>
      <c r="AC75" s="120"/>
      <c r="AD75" s="120"/>
      <c r="AE75" s="120"/>
      <c r="AF75" s="120"/>
      <c r="AG75" s="120" t="s">
        <v>88</v>
      </c>
      <c r="AH75" s="120"/>
      <c r="AI75" s="123">
        <f>J74/100</f>
        <v>1</v>
      </c>
      <c r="AJ75" s="120"/>
      <c r="AK75" s="120"/>
      <c r="AL75" s="120"/>
      <c r="AM75" s="124" t="s">
        <v>89</v>
      </c>
      <c r="AN75" s="120"/>
      <c r="AO75" s="133" t="e">
        <f>INT(N75*Y75*AI75)</f>
        <v>#REF!</v>
      </c>
      <c r="AP75" s="120"/>
      <c r="AQ75" s="120"/>
      <c r="AR75" s="120"/>
      <c r="AS75" s="120"/>
      <c r="AT75" s="120"/>
      <c r="AU75" s="120"/>
      <c r="AV75" s="80" t="s">
        <v>161</v>
      </c>
      <c r="AW75" s="80"/>
      <c r="AX75" s="80"/>
      <c r="AY75" s="80"/>
      <c r="AZ75" s="80"/>
      <c r="BA75" s="80"/>
      <c r="BB75" s="80"/>
      <c r="BC75" s="80"/>
      <c r="BD75" s="80"/>
      <c r="BE75" s="80"/>
      <c r="BF75" s="80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115" t="e">
        <f>BV75</f>
        <v>#REF!</v>
      </c>
      <c r="BV75" s="115" t="e">
        <f>AO75</f>
        <v>#REF!</v>
      </c>
      <c r="BW75" s="116"/>
      <c r="BX75" s="116"/>
      <c r="BY75" s="116"/>
      <c r="CA75" s="80"/>
      <c r="CB75" s="125"/>
    </row>
    <row r="76" spans="1:80" ht="18" customHeight="1">
      <c r="A76" s="80"/>
      <c r="B76" s="113"/>
      <c r="C76" s="80"/>
      <c r="D76" s="80" t="s">
        <v>17</v>
      </c>
      <c r="E76" s="80"/>
      <c r="F76" s="80"/>
      <c r="G76" s="80"/>
      <c r="H76" s="80"/>
      <c r="I76" s="80"/>
      <c r="J76" s="80"/>
      <c r="K76" s="80"/>
      <c r="L76" s="127"/>
      <c r="M76" s="80"/>
      <c r="N76" s="119"/>
      <c r="O76" s="120"/>
      <c r="P76" s="120"/>
      <c r="Q76" s="120"/>
      <c r="R76" s="120"/>
      <c r="S76" s="120"/>
      <c r="T76" s="80"/>
      <c r="U76" s="80"/>
      <c r="V76" s="129"/>
      <c r="W76" s="120"/>
      <c r="X76" s="120"/>
      <c r="Y76" s="132"/>
      <c r="Z76" s="120"/>
      <c r="AA76" s="120"/>
      <c r="AB76" s="120"/>
      <c r="AC76" s="120"/>
      <c r="AD76" s="120"/>
      <c r="AE76" s="120"/>
      <c r="AF76" s="120"/>
      <c r="AG76" s="120"/>
      <c r="AH76" s="120"/>
      <c r="AI76" s="123"/>
      <c r="AJ76" s="120"/>
      <c r="AK76" s="120"/>
      <c r="AL76" s="120"/>
      <c r="AM76" s="124"/>
      <c r="AN76" s="120"/>
      <c r="AO76" s="133"/>
      <c r="AP76" s="120"/>
      <c r="AQ76" s="120"/>
      <c r="AR76" s="120"/>
      <c r="AS76" s="120"/>
      <c r="AT76" s="120"/>
      <c r="AU76" s="12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115"/>
      <c r="BV76" s="115"/>
      <c r="BW76" s="116"/>
      <c r="BX76" s="116"/>
      <c r="BY76" s="116"/>
      <c r="CB76" s="146"/>
    </row>
    <row r="77" spans="1:80" ht="18" customHeight="1">
      <c r="A77" s="80"/>
      <c r="B77" s="113"/>
      <c r="C77" s="80" t="s">
        <v>57</v>
      </c>
      <c r="D77" s="80"/>
      <c r="E77" s="80"/>
      <c r="F77" s="80"/>
      <c r="G77" s="80"/>
      <c r="H77" s="80"/>
      <c r="I77" s="80"/>
      <c r="J77" s="80"/>
      <c r="K77" s="80"/>
      <c r="L77" s="127"/>
      <c r="M77" s="80"/>
      <c r="N77" s="80"/>
      <c r="O77" s="80"/>
      <c r="P77" s="80"/>
      <c r="Q77" s="80"/>
      <c r="R77" s="80"/>
      <c r="S77" s="80"/>
      <c r="T77" s="128"/>
      <c r="U77" s="80"/>
      <c r="V77" s="129"/>
      <c r="W77" s="80"/>
      <c r="X77" s="80"/>
      <c r="Y77" s="80"/>
      <c r="Z77" s="80"/>
      <c r="AA77" s="80"/>
      <c r="AB77" s="80"/>
      <c r="AC77" s="80"/>
      <c r="AD77" s="129"/>
      <c r="AE77" s="80"/>
      <c r="AF77" s="80"/>
      <c r="AG77" s="80"/>
      <c r="AH77" s="80"/>
      <c r="AI77" s="128"/>
      <c r="AJ77" s="80"/>
      <c r="AK77" s="129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115" t="e">
        <f>BV77</f>
        <v>#REF!</v>
      </c>
      <c r="BV77" s="115" t="e">
        <f>BV75</f>
        <v>#REF!</v>
      </c>
      <c r="BW77" s="116"/>
      <c r="BX77" s="116"/>
      <c r="BY77" s="116"/>
      <c r="CB77" s="125"/>
    </row>
    <row r="78" spans="1:80" ht="18" customHeight="1">
      <c r="A78" s="80"/>
      <c r="B78" s="113"/>
      <c r="C78" s="80"/>
      <c r="D78" s="80"/>
      <c r="E78" s="80"/>
      <c r="F78" s="80"/>
      <c r="G78" s="80"/>
      <c r="H78" s="121"/>
      <c r="I78" s="122"/>
      <c r="J78" s="122"/>
      <c r="K78" s="122"/>
      <c r="L78" s="124"/>
      <c r="M78" s="120"/>
      <c r="N78" s="121"/>
      <c r="O78" s="122"/>
      <c r="P78" s="122"/>
      <c r="Q78" s="122"/>
      <c r="R78" s="122"/>
      <c r="S78" s="124"/>
      <c r="T78" s="120"/>
      <c r="U78" s="121"/>
      <c r="V78" s="122"/>
      <c r="W78" s="122"/>
      <c r="X78" s="122"/>
      <c r="Y78" s="122"/>
      <c r="Z78" s="80"/>
      <c r="AA78" s="80"/>
      <c r="AB78" s="80"/>
      <c r="AC78" s="80"/>
      <c r="AD78" s="80"/>
      <c r="AE78" s="80"/>
      <c r="AF78" s="80"/>
      <c r="AG78" s="80"/>
      <c r="AH78" s="121"/>
      <c r="AI78" s="122"/>
      <c r="AJ78" s="122"/>
      <c r="AK78" s="122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116"/>
      <c r="BV78" s="116"/>
      <c r="BW78" s="116"/>
      <c r="BX78" s="116"/>
      <c r="BY78" s="116"/>
      <c r="CB78" s="126"/>
    </row>
    <row r="79" spans="1:80" ht="18" customHeight="1">
      <c r="A79" s="80"/>
      <c r="B79" s="113"/>
      <c r="C79" s="80"/>
      <c r="D79" s="80"/>
      <c r="E79" s="80"/>
      <c r="F79" s="80"/>
      <c r="G79" s="80"/>
      <c r="H79" s="121"/>
      <c r="I79" s="122"/>
      <c r="J79" s="122"/>
      <c r="K79" s="122"/>
      <c r="L79" s="122"/>
      <c r="M79" s="120"/>
      <c r="N79" s="120"/>
      <c r="O79" s="121"/>
      <c r="P79" s="122"/>
      <c r="Q79" s="122"/>
      <c r="R79" s="122"/>
      <c r="S79" s="120"/>
      <c r="T79" s="120"/>
      <c r="U79" s="121"/>
      <c r="V79" s="122"/>
      <c r="W79" s="122"/>
      <c r="X79" s="122"/>
      <c r="Y79" s="120"/>
      <c r="Z79" s="120"/>
      <c r="AA79" s="121"/>
      <c r="AB79" s="122"/>
      <c r="AC79" s="122"/>
      <c r="AD79" s="122"/>
      <c r="AE79" s="120"/>
      <c r="AF79" s="120"/>
      <c r="AG79" s="121"/>
      <c r="AH79" s="122"/>
      <c r="AI79" s="122"/>
      <c r="AJ79" s="122"/>
      <c r="AK79" s="122"/>
      <c r="AL79" s="124"/>
      <c r="AM79" s="120"/>
      <c r="AN79" s="121"/>
      <c r="AO79" s="122"/>
      <c r="AP79" s="122"/>
      <c r="AQ79" s="122"/>
      <c r="AR79" s="122"/>
      <c r="AS79" s="124"/>
      <c r="AT79" s="120"/>
      <c r="AU79" s="121"/>
      <c r="AV79" s="122"/>
      <c r="AW79" s="122"/>
      <c r="AX79" s="122"/>
      <c r="AY79" s="122"/>
      <c r="AZ79" s="122"/>
      <c r="BA79" s="122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116"/>
      <c r="BV79" s="116"/>
      <c r="BW79" s="116"/>
      <c r="BX79" s="116"/>
      <c r="BY79" s="116"/>
      <c r="CB79" s="126"/>
    </row>
    <row r="80" spans="1:80" ht="18" customHeight="1">
      <c r="A80" s="80"/>
      <c r="B80" s="113"/>
      <c r="C80" s="80"/>
      <c r="D80" s="80"/>
      <c r="E80" s="80"/>
      <c r="F80" s="80"/>
      <c r="G80" s="80"/>
      <c r="H80" s="123"/>
      <c r="I80" s="120"/>
      <c r="J80" s="120"/>
      <c r="K80" s="120"/>
      <c r="L80" s="120"/>
      <c r="M80" s="80"/>
      <c r="N80" s="80"/>
      <c r="O80" s="153"/>
      <c r="P80" s="154"/>
      <c r="Q80" s="154"/>
      <c r="R80" s="154"/>
      <c r="S80" s="154"/>
      <c r="T80" s="154"/>
      <c r="U80" s="154"/>
      <c r="V80" s="154"/>
      <c r="W80" s="124"/>
      <c r="X80" s="120"/>
      <c r="Y80" s="121"/>
      <c r="Z80" s="122"/>
      <c r="AA80" s="122"/>
      <c r="AB80" s="122"/>
      <c r="AC80" s="122"/>
      <c r="AD80" s="122"/>
      <c r="AE80" s="120"/>
      <c r="AF80" s="120"/>
      <c r="AG80" s="121"/>
      <c r="AH80" s="122"/>
      <c r="AI80" s="122"/>
      <c r="AJ80" s="122"/>
      <c r="AK80" s="122"/>
      <c r="AL80" s="124"/>
      <c r="AM80" s="120"/>
      <c r="AN80" s="121"/>
      <c r="AO80" s="122"/>
      <c r="AP80" s="122"/>
      <c r="AQ80" s="122"/>
      <c r="AR80" s="122"/>
      <c r="AS80" s="122"/>
      <c r="AT80" s="122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115"/>
      <c r="BV80" s="115"/>
      <c r="BW80" s="115"/>
      <c r="BX80" s="115"/>
      <c r="BY80" s="116"/>
    </row>
    <row r="81" spans="1:80" ht="18" customHeight="1">
      <c r="A81" s="80"/>
      <c r="B81" s="113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127"/>
      <c r="N81" s="80"/>
      <c r="O81" s="80"/>
      <c r="P81" s="80"/>
      <c r="Q81" s="80"/>
      <c r="R81" s="80"/>
      <c r="S81" s="80"/>
      <c r="T81" s="80"/>
      <c r="U81" s="128"/>
      <c r="V81" s="80"/>
      <c r="W81" s="129"/>
      <c r="X81" s="80"/>
      <c r="Y81" s="80"/>
      <c r="Z81" s="80"/>
      <c r="AA81" s="80"/>
      <c r="AB81" s="80"/>
      <c r="AC81" s="80"/>
      <c r="AD81" s="80"/>
      <c r="AE81" s="129"/>
      <c r="AF81" s="80"/>
      <c r="AG81" s="80"/>
      <c r="AH81" s="80"/>
      <c r="AI81" s="80"/>
      <c r="AJ81" s="128"/>
      <c r="AK81" s="80"/>
      <c r="AL81" s="129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  <c r="BE81" s="80"/>
      <c r="BF81" s="80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130"/>
      <c r="BV81" s="130"/>
      <c r="BW81" s="130"/>
      <c r="BX81" s="130"/>
      <c r="BY81" s="131"/>
    </row>
    <row r="82" spans="1:80" ht="18" customHeight="1">
      <c r="A82" s="80"/>
      <c r="B82" s="113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127"/>
      <c r="N82" s="80"/>
      <c r="O82" s="80"/>
      <c r="P82" s="80"/>
      <c r="Q82" s="80"/>
      <c r="R82" s="80"/>
      <c r="S82" s="80"/>
      <c r="T82" s="80"/>
      <c r="U82" s="128"/>
      <c r="V82" s="80"/>
      <c r="W82" s="129"/>
      <c r="X82" s="80"/>
      <c r="Y82" s="80"/>
      <c r="Z82" s="80"/>
      <c r="AA82" s="80"/>
      <c r="AB82" s="80"/>
      <c r="AC82" s="80"/>
      <c r="AD82" s="80"/>
      <c r="AE82" s="129"/>
      <c r="AF82" s="80"/>
      <c r="AG82" s="80"/>
      <c r="AH82" s="80"/>
      <c r="AI82" s="80"/>
      <c r="AJ82" s="128"/>
      <c r="AK82" s="80"/>
      <c r="AL82" s="129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115"/>
      <c r="BV82" s="115"/>
      <c r="BW82" s="115"/>
      <c r="BX82" s="115"/>
      <c r="BY82" s="131"/>
    </row>
    <row r="83" spans="1:80" ht="18" customHeight="1">
      <c r="A83" s="80"/>
      <c r="B83" s="113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127"/>
      <c r="N83" s="80"/>
      <c r="O83" s="80"/>
      <c r="P83" s="80"/>
      <c r="Q83" s="80"/>
      <c r="R83" s="80"/>
      <c r="S83" s="80"/>
      <c r="T83" s="80"/>
      <c r="U83" s="128"/>
      <c r="V83" s="80"/>
      <c r="W83" s="129"/>
      <c r="X83" s="80"/>
      <c r="Y83" s="80"/>
      <c r="Z83" s="80"/>
      <c r="AA83" s="80"/>
      <c r="AB83" s="80"/>
      <c r="AC83" s="80"/>
      <c r="AD83" s="80"/>
      <c r="AE83" s="129"/>
      <c r="AF83" s="80"/>
      <c r="AG83" s="80"/>
      <c r="AH83" s="80"/>
      <c r="AI83" s="80"/>
      <c r="AJ83" s="128"/>
      <c r="AK83" s="80"/>
      <c r="AL83" s="129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115"/>
      <c r="BV83" s="115"/>
      <c r="BW83" s="115"/>
      <c r="BX83" s="115"/>
      <c r="BY83" s="131"/>
    </row>
    <row r="84" spans="1:80" ht="18" customHeight="1">
      <c r="A84" s="80"/>
      <c r="B84" s="113"/>
      <c r="C84" s="145" t="s">
        <v>18</v>
      </c>
      <c r="D84" s="80"/>
      <c r="E84" s="80"/>
      <c r="F84" s="80"/>
      <c r="G84" s="80"/>
      <c r="H84" s="80"/>
      <c r="I84" s="80"/>
      <c r="J84" s="80"/>
      <c r="K84" s="80"/>
      <c r="L84" s="80"/>
      <c r="M84" s="80" t="s">
        <v>19</v>
      </c>
      <c r="N84" s="114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116"/>
      <c r="BV84" s="118"/>
      <c r="BW84" s="116"/>
      <c r="BX84" s="116"/>
      <c r="BY84" s="131"/>
      <c r="CB84" s="146"/>
    </row>
    <row r="85" spans="1:80" ht="18" customHeight="1">
      <c r="A85" s="80"/>
      <c r="B85" s="113" t="s">
        <v>15</v>
      </c>
      <c r="C85" s="80"/>
      <c r="D85" s="80"/>
      <c r="E85" s="80"/>
      <c r="F85" s="80"/>
      <c r="G85" s="80"/>
      <c r="H85" s="80"/>
      <c r="I85" s="80"/>
      <c r="J85" s="119">
        <v>100</v>
      </c>
      <c r="K85" s="120"/>
      <c r="L85" s="120"/>
      <c r="M85" s="120"/>
      <c r="N85" s="120"/>
      <c r="O85" s="80" t="s">
        <v>151</v>
      </c>
      <c r="P85" s="80"/>
      <c r="Q85" s="80"/>
      <c r="R85" s="80"/>
      <c r="S85" s="80"/>
      <c r="T85" s="80"/>
      <c r="U85" s="80"/>
      <c r="V85" s="129"/>
      <c r="W85" s="80"/>
      <c r="X85" s="80"/>
      <c r="Y85" s="80"/>
      <c r="Z85" s="80"/>
      <c r="AA85" s="80"/>
      <c r="AB85" s="80"/>
      <c r="AC85" s="80"/>
      <c r="AD85" s="129"/>
      <c r="AE85" s="80"/>
      <c r="AF85" s="80"/>
      <c r="AG85" s="80"/>
      <c r="AH85" s="80"/>
      <c r="AI85" s="128"/>
      <c r="AJ85" s="80"/>
      <c r="AK85" s="129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116"/>
      <c r="BV85" s="116"/>
      <c r="BW85" s="116"/>
      <c r="BX85" s="116"/>
      <c r="BY85" s="116"/>
      <c r="CB85" s="125"/>
    </row>
    <row r="86" spans="1:80" ht="18" customHeight="1">
      <c r="A86" s="80"/>
      <c r="B86" s="113"/>
      <c r="C86" s="80" t="s">
        <v>56</v>
      </c>
      <c r="D86" s="80"/>
      <c r="E86" s="80"/>
      <c r="F86" s="80"/>
      <c r="G86" s="80"/>
      <c r="H86" s="80"/>
      <c r="I86" s="80"/>
      <c r="J86" s="80"/>
      <c r="K86" s="80"/>
      <c r="L86" s="127"/>
      <c r="M86" s="80"/>
      <c r="N86" s="119">
        <v>0.14000000000000001</v>
      </c>
      <c r="O86" s="120"/>
      <c r="P86" s="120"/>
      <c r="Q86" s="120"/>
      <c r="R86" s="120"/>
      <c r="S86" s="120"/>
      <c r="T86" s="80" t="s">
        <v>147</v>
      </c>
      <c r="U86" s="80"/>
      <c r="V86" s="129"/>
      <c r="W86" s="120" t="s">
        <v>88</v>
      </c>
      <c r="X86" s="120"/>
      <c r="Y86" s="132" t="e">
        <f>CB51</f>
        <v>#REF!</v>
      </c>
      <c r="Z86" s="120"/>
      <c r="AA86" s="120"/>
      <c r="AB86" s="120"/>
      <c r="AC86" s="120"/>
      <c r="AD86" s="120"/>
      <c r="AE86" s="120"/>
      <c r="AF86" s="120"/>
      <c r="AG86" s="120" t="s">
        <v>88</v>
      </c>
      <c r="AH86" s="120"/>
      <c r="AI86" s="123">
        <f>J85/100</f>
        <v>1</v>
      </c>
      <c r="AJ86" s="120"/>
      <c r="AK86" s="120"/>
      <c r="AL86" s="120"/>
      <c r="AM86" s="124" t="s">
        <v>89</v>
      </c>
      <c r="AN86" s="120"/>
      <c r="AO86" s="133" t="e">
        <f>INT(N86*Y86*AI86)</f>
        <v>#REF!</v>
      </c>
      <c r="AP86" s="120"/>
      <c r="AQ86" s="120"/>
      <c r="AR86" s="120"/>
      <c r="AS86" s="120"/>
      <c r="AT86" s="120"/>
      <c r="AU86" s="120"/>
      <c r="AV86" s="80" t="s">
        <v>161</v>
      </c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115" t="e">
        <f>BV86</f>
        <v>#REF!</v>
      </c>
      <c r="BV86" s="115" t="e">
        <f>AO86</f>
        <v>#REF!</v>
      </c>
      <c r="BW86" s="116"/>
      <c r="BX86" s="116"/>
      <c r="BY86" s="116"/>
      <c r="CA86" s="80"/>
      <c r="CB86" s="125"/>
    </row>
    <row r="87" spans="1:80" ht="18" customHeight="1">
      <c r="A87" s="80"/>
      <c r="B87" s="113"/>
      <c r="C87" s="80"/>
      <c r="D87" s="80"/>
      <c r="E87" s="80"/>
      <c r="F87" s="80"/>
      <c r="G87" s="80"/>
      <c r="H87" s="80"/>
      <c r="I87" s="80"/>
      <c r="J87" s="80"/>
      <c r="K87" s="80"/>
      <c r="L87" s="127"/>
      <c r="M87" s="80"/>
      <c r="N87" s="119"/>
      <c r="O87" s="120"/>
      <c r="P87" s="120"/>
      <c r="Q87" s="120"/>
      <c r="R87" s="120"/>
      <c r="S87" s="120"/>
      <c r="T87" s="80"/>
      <c r="U87" s="80"/>
      <c r="V87" s="129"/>
      <c r="W87" s="120"/>
      <c r="X87" s="120"/>
      <c r="Y87" s="132"/>
      <c r="Z87" s="120"/>
      <c r="AA87" s="120"/>
      <c r="AB87" s="120"/>
      <c r="AC87" s="120"/>
      <c r="AD87" s="120"/>
      <c r="AE87" s="120"/>
      <c r="AF87" s="120"/>
      <c r="AG87" s="120"/>
      <c r="AH87" s="120"/>
      <c r="AI87" s="123"/>
      <c r="AJ87" s="120"/>
      <c r="AK87" s="120"/>
      <c r="AL87" s="120"/>
      <c r="AM87" s="124"/>
      <c r="AN87" s="120"/>
      <c r="AO87" s="133"/>
      <c r="AP87" s="120"/>
      <c r="AQ87" s="120"/>
      <c r="AR87" s="120"/>
      <c r="AS87" s="120"/>
      <c r="AT87" s="120"/>
      <c r="AU87" s="12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115"/>
      <c r="BV87" s="115"/>
      <c r="BW87" s="116"/>
      <c r="BX87" s="116"/>
      <c r="BY87" s="116"/>
      <c r="CB87" s="146"/>
    </row>
    <row r="88" spans="1:80" ht="18" customHeight="1">
      <c r="A88" s="80"/>
      <c r="B88" s="113"/>
      <c r="C88" s="80" t="s">
        <v>57</v>
      </c>
      <c r="D88" s="80"/>
      <c r="E88" s="80"/>
      <c r="F88" s="80"/>
      <c r="G88" s="80"/>
      <c r="H88" s="80"/>
      <c r="I88" s="80"/>
      <c r="J88" s="80"/>
      <c r="K88" s="80"/>
      <c r="L88" s="127"/>
      <c r="M88" s="80"/>
      <c r="N88" s="80"/>
      <c r="O88" s="80"/>
      <c r="P88" s="80"/>
      <c r="Q88" s="80"/>
      <c r="R88" s="80"/>
      <c r="S88" s="80"/>
      <c r="T88" s="128"/>
      <c r="U88" s="80"/>
      <c r="V88" s="129"/>
      <c r="W88" s="80"/>
      <c r="X88" s="80"/>
      <c r="Y88" s="80"/>
      <c r="Z88" s="80"/>
      <c r="AA88" s="80"/>
      <c r="AB88" s="80"/>
      <c r="AC88" s="80"/>
      <c r="AD88" s="129"/>
      <c r="AE88" s="80"/>
      <c r="AF88" s="80"/>
      <c r="AG88" s="80"/>
      <c r="AH88" s="80"/>
      <c r="AI88" s="128"/>
      <c r="AJ88" s="80"/>
      <c r="AK88" s="129"/>
      <c r="AL88" s="80"/>
      <c r="AM88" s="80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115" t="e">
        <f>BV88</f>
        <v>#REF!</v>
      </c>
      <c r="BV88" s="115" t="e">
        <f>BV86</f>
        <v>#REF!</v>
      </c>
      <c r="BW88" s="116"/>
      <c r="BX88" s="116"/>
      <c r="BY88" s="116"/>
      <c r="CB88" s="125"/>
    </row>
    <row r="89" spans="1:80" ht="18" customHeight="1">
      <c r="A89" s="80"/>
      <c r="B89" s="113"/>
      <c r="C89" s="80"/>
      <c r="D89" s="80"/>
      <c r="E89" s="80"/>
      <c r="F89" s="80"/>
      <c r="G89" s="123"/>
      <c r="H89" s="120"/>
      <c r="I89" s="120"/>
      <c r="J89" s="120"/>
      <c r="K89" s="80"/>
      <c r="L89" s="80"/>
      <c r="M89" s="80"/>
      <c r="N89" s="153"/>
      <c r="O89" s="154"/>
      <c r="P89" s="154"/>
      <c r="Q89" s="154"/>
      <c r="R89" s="154"/>
      <c r="S89" s="154"/>
      <c r="T89" s="154"/>
      <c r="U89" s="154"/>
      <c r="V89" s="124"/>
      <c r="W89" s="120"/>
      <c r="X89" s="121"/>
      <c r="Y89" s="122"/>
      <c r="Z89" s="122"/>
      <c r="AA89" s="122"/>
      <c r="AB89" s="122"/>
      <c r="AC89" s="122"/>
      <c r="AD89" s="124"/>
      <c r="AE89" s="120"/>
      <c r="AF89" s="121"/>
      <c r="AG89" s="122"/>
      <c r="AH89" s="122"/>
      <c r="AI89" s="122"/>
      <c r="AJ89" s="122"/>
      <c r="AK89" s="122"/>
      <c r="AL89" s="122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  <c r="BE89" s="80"/>
      <c r="BF89" s="80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115"/>
      <c r="BV89" s="116"/>
      <c r="BW89" s="116"/>
      <c r="BX89" s="116"/>
      <c r="BY89" s="131"/>
    </row>
    <row r="90" spans="1:80" ht="18" customHeight="1">
      <c r="A90" s="80"/>
      <c r="B90" s="113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153"/>
      <c r="O90" s="154"/>
      <c r="P90" s="154"/>
      <c r="Q90" s="154"/>
      <c r="R90" s="154"/>
      <c r="S90" s="154"/>
      <c r="T90" s="154"/>
      <c r="U90" s="154"/>
      <c r="V90" s="124"/>
      <c r="W90" s="120"/>
      <c r="X90" s="121"/>
      <c r="Y90" s="122"/>
      <c r="Z90" s="122"/>
      <c r="AA90" s="122"/>
      <c r="AB90" s="122"/>
      <c r="AC90" s="122"/>
      <c r="AD90" s="124"/>
      <c r="AE90" s="120"/>
      <c r="AF90" s="121"/>
      <c r="AG90" s="122"/>
      <c r="AH90" s="122"/>
      <c r="AI90" s="122"/>
      <c r="AJ90" s="122"/>
      <c r="AK90" s="122"/>
      <c r="AL90" s="122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115"/>
      <c r="BV90" s="116"/>
      <c r="BW90" s="116"/>
      <c r="BX90" s="116"/>
      <c r="BY90" s="131"/>
    </row>
    <row r="91" spans="1:80" ht="18" customHeight="1" thickBot="1">
      <c r="A91" s="80"/>
      <c r="B91" s="113"/>
      <c r="C91" s="80"/>
      <c r="D91" s="134" t="s">
        <v>63</v>
      </c>
      <c r="E91" s="134"/>
      <c r="F91" s="134"/>
      <c r="G91" s="134"/>
      <c r="H91" s="134"/>
      <c r="I91" s="134"/>
      <c r="J91" s="134"/>
      <c r="K91" s="134"/>
      <c r="L91" s="134"/>
      <c r="M91" s="135"/>
      <c r="N91" s="134"/>
      <c r="O91" s="134"/>
      <c r="P91" s="134"/>
      <c r="Q91" s="134"/>
      <c r="R91" s="134"/>
      <c r="S91" s="134"/>
      <c r="T91" s="134"/>
      <c r="U91" s="136"/>
      <c r="V91" s="134"/>
      <c r="W91" s="137"/>
      <c r="X91" s="134"/>
      <c r="Y91" s="134"/>
      <c r="Z91" s="134"/>
      <c r="AA91" s="134"/>
      <c r="AB91" s="134"/>
      <c r="AC91" s="134"/>
      <c r="AD91" s="134"/>
      <c r="AE91" s="137"/>
      <c r="AF91" s="134"/>
      <c r="AG91" s="134"/>
      <c r="AH91" s="134"/>
      <c r="AI91" s="134"/>
      <c r="AJ91" s="136"/>
      <c r="AK91" s="134"/>
      <c r="AL91" s="137"/>
      <c r="AM91" s="134"/>
      <c r="AN91" s="134"/>
      <c r="AO91" s="134"/>
      <c r="AP91" s="134"/>
      <c r="AQ91" s="134"/>
      <c r="AR91" s="134"/>
      <c r="AS91" s="134"/>
      <c r="AT91" s="134"/>
      <c r="AU91" s="134"/>
      <c r="AV91" s="134"/>
      <c r="AW91" s="134"/>
      <c r="AX91" s="134"/>
      <c r="AY91" s="134"/>
      <c r="AZ91" s="134"/>
      <c r="BA91" s="134"/>
      <c r="BB91" s="134"/>
      <c r="BC91" s="134"/>
      <c r="BD91" s="134"/>
      <c r="BE91" s="134"/>
      <c r="BF91" s="134"/>
      <c r="BG91" s="134"/>
      <c r="BH91" s="134"/>
      <c r="BI91" s="134"/>
      <c r="BJ91" s="134"/>
      <c r="BK91" s="134"/>
      <c r="BL91" s="134"/>
      <c r="BM91" s="134"/>
      <c r="BN91" s="134"/>
      <c r="BO91" s="134"/>
      <c r="BP91" s="134"/>
      <c r="BQ91" s="134"/>
      <c r="BR91" s="134"/>
      <c r="BS91" s="134"/>
      <c r="BT91" s="134"/>
      <c r="BU91" s="138" t="e">
        <f>BU77+BU88</f>
        <v>#REF!</v>
      </c>
      <c r="BV91" s="138" t="e">
        <f>BV77+BV88</f>
        <v>#REF!</v>
      </c>
      <c r="BW91" s="138"/>
      <c r="BX91" s="138"/>
      <c r="BY91" s="131"/>
      <c r="CB91" s="126"/>
    </row>
    <row r="92" spans="1:80" ht="18" customHeight="1" thickTop="1">
      <c r="A92" s="80"/>
      <c r="B92" s="139"/>
      <c r="C92" s="140"/>
      <c r="D92" s="140"/>
      <c r="E92" s="140"/>
      <c r="F92" s="140"/>
      <c r="G92" s="140"/>
      <c r="H92" s="140"/>
      <c r="I92" s="140"/>
      <c r="J92" s="140"/>
      <c r="K92" s="140"/>
      <c r="L92" s="141"/>
      <c r="M92" s="140"/>
      <c r="N92" s="140"/>
      <c r="O92" s="140"/>
      <c r="P92" s="140"/>
      <c r="Q92" s="140"/>
      <c r="R92" s="140"/>
      <c r="S92" s="140"/>
      <c r="T92" s="142"/>
      <c r="U92" s="140"/>
      <c r="V92" s="143"/>
      <c r="W92" s="140"/>
      <c r="X92" s="140"/>
      <c r="Y92" s="140"/>
      <c r="Z92" s="140"/>
      <c r="AA92" s="140"/>
      <c r="AB92" s="140"/>
      <c r="AC92" s="140"/>
      <c r="AD92" s="143"/>
      <c r="AE92" s="140"/>
      <c r="AF92" s="140"/>
      <c r="AG92" s="140"/>
      <c r="AH92" s="140"/>
      <c r="AI92" s="142"/>
      <c r="AJ92" s="140"/>
      <c r="AK92" s="143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0"/>
      <c r="BR92" s="140"/>
      <c r="BS92" s="140"/>
      <c r="BT92" s="140"/>
      <c r="BU92" s="148"/>
      <c r="BV92" s="148"/>
      <c r="BW92" s="148"/>
      <c r="BX92" s="148"/>
      <c r="BY92" s="158"/>
    </row>
    <row r="93" spans="1:80" ht="30.75" customHeight="1">
      <c r="A93" s="80"/>
      <c r="B93" s="155"/>
      <c r="C93" s="150" t="s">
        <v>158</v>
      </c>
      <c r="D93" s="156"/>
      <c r="E93" s="156"/>
      <c r="F93" s="156"/>
      <c r="G93" s="156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  <c r="S93" s="156"/>
      <c r="T93" s="156"/>
      <c r="U93" s="156"/>
      <c r="V93" s="156"/>
      <c r="W93" s="156"/>
      <c r="X93" s="156"/>
      <c r="Y93" s="156"/>
      <c r="Z93" s="156"/>
      <c r="AA93" s="156"/>
      <c r="AB93" s="156"/>
      <c r="AC93" s="156"/>
      <c r="AD93" s="156"/>
      <c r="AE93" s="156"/>
      <c r="AF93" s="156"/>
      <c r="AG93" s="156"/>
      <c r="AH93" s="156"/>
      <c r="AI93" s="156"/>
      <c r="AJ93" s="156"/>
      <c r="AK93" s="156"/>
      <c r="AL93" s="156"/>
      <c r="AM93" s="156"/>
      <c r="AN93" s="156"/>
      <c r="AO93" s="156"/>
      <c r="AP93" s="156"/>
      <c r="AQ93" s="156"/>
      <c r="AR93" s="156"/>
      <c r="AS93" s="156"/>
      <c r="AT93" s="156"/>
      <c r="AU93" s="156"/>
      <c r="AV93" s="156"/>
      <c r="AW93" s="156"/>
      <c r="AX93" s="156"/>
      <c r="AY93" s="156"/>
      <c r="AZ93" s="156"/>
      <c r="BA93" s="156"/>
      <c r="BB93" s="156"/>
      <c r="BC93" s="156"/>
      <c r="BD93" s="156"/>
      <c r="BE93" s="156"/>
      <c r="BF93" s="156"/>
      <c r="BG93" s="156"/>
      <c r="BH93" s="156"/>
      <c r="BI93" s="156"/>
      <c r="BJ93" s="156"/>
      <c r="BK93" s="156"/>
      <c r="BL93" s="156"/>
      <c r="BM93" s="156"/>
      <c r="BN93" s="156"/>
      <c r="BO93" s="156"/>
      <c r="BP93" s="156"/>
      <c r="BQ93" s="156"/>
      <c r="BR93" s="156"/>
      <c r="BS93" s="156"/>
      <c r="BT93" s="156"/>
      <c r="BU93" s="152" t="s">
        <v>95</v>
      </c>
      <c r="BV93" s="152" t="s">
        <v>96</v>
      </c>
      <c r="BW93" s="152" t="s">
        <v>97</v>
      </c>
      <c r="BX93" s="152" t="s">
        <v>55</v>
      </c>
      <c r="BY93" s="152" t="s">
        <v>29</v>
      </c>
    </row>
    <row r="94" spans="1:80" ht="18" customHeight="1">
      <c r="A94" s="80"/>
      <c r="B94" s="113"/>
      <c r="C94" s="145"/>
      <c r="D94" s="80"/>
      <c r="E94" s="80"/>
      <c r="F94" s="80"/>
      <c r="G94" s="80"/>
      <c r="H94" s="80"/>
      <c r="I94" s="80"/>
      <c r="J94" s="80"/>
      <c r="K94" s="80"/>
      <c r="L94" s="114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80"/>
      <c r="BD94" s="80"/>
      <c r="BE94" s="80"/>
      <c r="BF94" s="80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115" t="e">
        <f>BU109</f>
        <v>#REF!</v>
      </c>
      <c r="BV94" s="115" t="e">
        <f>BV109</f>
        <v>#REF!</v>
      </c>
      <c r="BW94" s="115" t="e">
        <f>BW109</f>
        <v>#REF!</v>
      </c>
      <c r="BX94" s="115" t="e">
        <f>BX109</f>
        <v>#REF!</v>
      </c>
      <c r="BY94" s="116"/>
      <c r="CB94" s="146"/>
    </row>
    <row r="95" spans="1:80" ht="18" customHeight="1">
      <c r="A95" s="80"/>
      <c r="B95" s="113"/>
      <c r="C95" s="114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114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116"/>
      <c r="BV95" s="118"/>
      <c r="BW95" s="116"/>
      <c r="BX95" s="116"/>
      <c r="BY95" s="116"/>
      <c r="CB95" s="146"/>
    </row>
    <row r="96" spans="1:80" ht="18" customHeight="1">
      <c r="A96" s="80"/>
      <c r="B96" s="113"/>
      <c r="C96" s="80" t="s">
        <v>159</v>
      </c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119">
        <v>100</v>
      </c>
      <c r="Z96" s="120"/>
      <c r="AA96" s="120"/>
      <c r="AB96" s="120"/>
      <c r="AC96" s="120"/>
      <c r="AD96" s="80" t="s">
        <v>151</v>
      </c>
      <c r="AE96" s="80"/>
      <c r="AF96" s="80" t="s">
        <v>81</v>
      </c>
      <c r="AG96" s="80"/>
      <c r="AL96" s="80"/>
      <c r="AM96" s="80"/>
      <c r="AN96" s="80"/>
      <c r="AO96" s="80"/>
      <c r="AY96" s="80"/>
      <c r="AZ96" s="80"/>
      <c r="BA96" s="80"/>
      <c r="BB96" s="80"/>
      <c r="BC96" s="80"/>
      <c r="BD96" s="80"/>
      <c r="BE96" s="80"/>
      <c r="BF96" s="80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116"/>
      <c r="BV96" s="116"/>
      <c r="BW96" s="116"/>
      <c r="BX96" s="116"/>
      <c r="BY96" s="116"/>
      <c r="CA96" s="80"/>
      <c r="CB96" s="125"/>
    </row>
    <row r="97" spans="1:80" ht="18" customHeight="1">
      <c r="A97" s="80"/>
      <c r="B97" s="113"/>
      <c r="C97" s="80"/>
      <c r="D97" s="80" t="s">
        <v>65</v>
      </c>
      <c r="E97" s="80"/>
      <c r="F97" s="80"/>
      <c r="G97" s="80"/>
      <c r="H97" s="121">
        <v>0.2</v>
      </c>
      <c r="I97" s="122"/>
      <c r="J97" s="122"/>
      <c r="K97" s="122"/>
      <c r="L97" s="122"/>
      <c r="M97" s="147" t="s">
        <v>66</v>
      </c>
      <c r="N97" s="80"/>
      <c r="O97" s="80" t="s">
        <v>67</v>
      </c>
      <c r="P97" s="80"/>
      <c r="Q97" s="80"/>
      <c r="R97" s="80"/>
      <c r="S97" s="121">
        <v>0.9</v>
      </c>
      <c r="T97" s="122"/>
      <c r="U97" s="122"/>
      <c r="V97" s="122"/>
      <c r="W97" s="122"/>
      <c r="X97" s="80" t="s">
        <v>66</v>
      </c>
      <c r="Y97" s="80"/>
      <c r="Z97" s="80" t="s">
        <v>160</v>
      </c>
      <c r="AA97" s="80"/>
      <c r="AB97" s="80"/>
      <c r="AC97" s="80"/>
      <c r="AD97" s="123">
        <v>1</v>
      </c>
      <c r="AE97" s="120"/>
      <c r="AF97" s="120"/>
      <c r="AG97" s="124" t="s">
        <v>87</v>
      </c>
      <c r="AH97" s="120"/>
      <c r="AI97" s="121">
        <v>1.24</v>
      </c>
      <c r="AJ97" s="122"/>
      <c r="AK97" s="122"/>
      <c r="AL97" s="122"/>
      <c r="AM97" s="122"/>
      <c r="AN97" s="124" t="s">
        <v>89</v>
      </c>
      <c r="AO97" s="120"/>
      <c r="AP97" s="121">
        <f>ROUND(AD97/AI97,2)</f>
        <v>0.81</v>
      </c>
      <c r="AQ97" s="122"/>
      <c r="AR97" s="122"/>
      <c r="AS97" s="122"/>
      <c r="AT97" s="122"/>
      <c r="AU97" s="80"/>
      <c r="AV97" s="80"/>
      <c r="AW97" s="80"/>
      <c r="AX97" s="80"/>
      <c r="AY97" s="80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116"/>
      <c r="BV97" s="116"/>
      <c r="BW97" s="116"/>
      <c r="BX97" s="116"/>
      <c r="BY97" s="116"/>
      <c r="CA97" s="80"/>
      <c r="CB97" s="125"/>
    </row>
    <row r="98" spans="1:80" ht="18" customHeight="1">
      <c r="A98" s="80"/>
      <c r="B98" s="113"/>
      <c r="C98" s="80"/>
      <c r="D98" s="80" t="s">
        <v>68</v>
      </c>
      <c r="E98" s="80"/>
      <c r="F98" s="80"/>
      <c r="G98" s="80"/>
      <c r="H98" s="121">
        <v>0.7</v>
      </c>
      <c r="I98" s="122"/>
      <c r="J98" s="122"/>
      <c r="K98" s="122"/>
      <c r="L98" s="122"/>
      <c r="M98" s="147"/>
      <c r="N98" s="80"/>
      <c r="O98" s="80"/>
      <c r="P98" s="80" t="s">
        <v>69</v>
      </c>
      <c r="Q98" s="80"/>
      <c r="R98" s="80"/>
      <c r="S98" s="80"/>
      <c r="T98" s="80"/>
      <c r="U98" s="121">
        <v>15</v>
      </c>
      <c r="V98" s="122"/>
      <c r="W98" s="122"/>
      <c r="X98" s="122"/>
      <c r="Y98" s="80" t="s">
        <v>70</v>
      </c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M98" s="80"/>
      <c r="AN98" s="80"/>
      <c r="AO98" s="80"/>
      <c r="AP98" s="80"/>
      <c r="BD98" s="80"/>
      <c r="BE98" s="80"/>
      <c r="BF98" s="80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116"/>
      <c r="BV98" s="116"/>
      <c r="BW98" s="116"/>
      <c r="BX98" s="116"/>
      <c r="BY98" s="116"/>
      <c r="CA98" s="80"/>
      <c r="CB98" s="125"/>
    </row>
    <row r="99" spans="1:80" ht="18" customHeight="1">
      <c r="A99" s="80"/>
      <c r="B99" s="113"/>
      <c r="C99" s="80"/>
      <c r="D99" s="80" t="s">
        <v>65</v>
      </c>
      <c r="E99" s="80"/>
      <c r="F99" s="80"/>
      <c r="G99" s="80"/>
      <c r="H99" s="121">
        <v>3600</v>
      </c>
      <c r="I99" s="122"/>
      <c r="J99" s="122"/>
      <c r="K99" s="122"/>
      <c r="L99" s="122"/>
      <c r="M99" s="122" t="s">
        <v>88</v>
      </c>
      <c r="N99" s="120"/>
      <c r="O99" s="121">
        <f>H97</f>
        <v>0.2</v>
      </c>
      <c r="P99" s="122"/>
      <c r="Q99" s="122"/>
      <c r="R99" s="122"/>
      <c r="S99" s="120" t="s">
        <v>88</v>
      </c>
      <c r="T99" s="120"/>
      <c r="U99" s="121">
        <f>S97</f>
        <v>0.9</v>
      </c>
      <c r="V99" s="122"/>
      <c r="W99" s="122"/>
      <c r="X99" s="122"/>
      <c r="Y99" s="120" t="s">
        <v>88</v>
      </c>
      <c r="Z99" s="120"/>
      <c r="AA99" s="121">
        <f>AP97</f>
        <v>0.81</v>
      </c>
      <c r="AB99" s="122"/>
      <c r="AC99" s="122"/>
      <c r="AD99" s="122"/>
      <c r="AE99" s="122"/>
      <c r="AF99" s="120" t="s">
        <v>88</v>
      </c>
      <c r="AG99" s="120"/>
      <c r="AH99" s="121">
        <f>H98</f>
        <v>0.7</v>
      </c>
      <c r="AI99" s="122"/>
      <c r="AJ99" s="122"/>
      <c r="AK99" s="122"/>
      <c r="AL99" s="122"/>
      <c r="AM99" s="124" t="s">
        <v>87</v>
      </c>
      <c r="AN99" s="120"/>
      <c r="AO99" s="121">
        <f>U98</f>
        <v>15</v>
      </c>
      <c r="AP99" s="122"/>
      <c r="AQ99" s="122"/>
      <c r="AR99" s="122"/>
      <c r="AS99" s="122"/>
      <c r="AT99" s="124" t="s">
        <v>89</v>
      </c>
      <c r="AU99" s="120"/>
      <c r="AV99" s="121">
        <f>ROUND(H99*O99*U99*AA99*AH99/AO99,2)</f>
        <v>24.49</v>
      </c>
      <c r="AW99" s="122"/>
      <c r="AX99" s="122"/>
      <c r="AY99" s="122"/>
      <c r="AZ99" s="122"/>
      <c r="BA99" s="122"/>
      <c r="BB99" s="122"/>
      <c r="BC99" s="80" t="s">
        <v>64</v>
      </c>
      <c r="BD99" s="80"/>
      <c r="BE99" s="80"/>
      <c r="BF99" s="80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116"/>
      <c r="BV99" s="116"/>
      <c r="BW99" s="116"/>
      <c r="BX99" s="116"/>
      <c r="BY99" s="116"/>
      <c r="CA99" s="80"/>
      <c r="CB99" s="159"/>
    </row>
    <row r="100" spans="1:80" ht="18" customHeight="1">
      <c r="A100" s="80"/>
      <c r="B100" s="113"/>
      <c r="C100" s="80"/>
      <c r="D100" s="80" t="s">
        <v>60</v>
      </c>
      <c r="E100" s="80"/>
      <c r="F100" s="80"/>
      <c r="G100" s="80"/>
      <c r="H100" s="123"/>
      <c r="I100" s="120"/>
      <c r="J100" s="120"/>
      <c r="K100" s="120"/>
      <c r="L100" s="120"/>
      <c r="O100" s="153" t="e">
        <f>#REF!</f>
        <v>#REF!</v>
      </c>
      <c r="P100" s="154"/>
      <c r="Q100" s="154"/>
      <c r="R100" s="154"/>
      <c r="S100" s="154"/>
      <c r="T100" s="154"/>
      <c r="U100" s="154"/>
      <c r="V100" s="154"/>
      <c r="W100" s="124" t="s">
        <v>87</v>
      </c>
      <c r="X100" s="120"/>
      <c r="Y100" s="121">
        <f>AV99</f>
        <v>24.49</v>
      </c>
      <c r="Z100" s="122"/>
      <c r="AA100" s="122"/>
      <c r="AB100" s="122"/>
      <c r="AC100" s="122"/>
      <c r="AD100" s="122"/>
      <c r="AE100" s="120" t="s">
        <v>88</v>
      </c>
      <c r="AF100" s="120"/>
      <c r="AG100" s="121">
        <f>Y96/100</f>
        <v>1</v>
      </c>
      <c r="AH100" s="122"/>
      <c r="AI100" s="122"/>
      <c r="AJ100" s="122"/>
      <c r="AK100" s="122"/>
      <c r="AL100" s="124" t="s">
        <v>89</v>
      </c>
      <c r="AM100" s="120"/>
      <c r="AN100" s="121" t="e">
        <f>INT(O100/Y100*AG100)</f>
        <v>#REF!</v>
      </c>
      <c r="AO100" s="122"/>
      <c r="AP100" s="122"/>
      <c r="AQ100" s="122"/>
      <c r="AR100" s="122"/>
      <c r="AS100" s="122"/>
      <c r="AT100" s="122"/>
      <c r="AU100" s="80" t="s">
        <v>161</v>
      </c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115" t="e">
        <f>SUM(BV100:BX100)</f>
        <v>#REF!</v>
      </c>
      <c r="BV100" s="115"/>
      <c r="BW100" s="115" t="e">
        <f>AN100</f>
        <v>#REF!</v>
      </c>
      <c r="BX100" s="115"/>
      <c r="BY100" s="116"/>
      <c r="CA100" s="80"/>
      <c r="CB100" s="159"/>
    </row>
    <row r="101" spans="1:80" ht="18" customHeight="1">
      <c r="A101" s="80"/>
      <c r="B101" s="113"/>
      <c r="C101" s="80"/>
      <c r="D101" s="80" t="s">
        <v>61</v>
      </c>
      <c r="E101" s="80"/>
      <c r="F101" s="80"/>
      <c r="G101" s="80"/>
      <c r="H101" s="123"/>
      <c r="I101" s="120"/>
      <c r="J101" s="120"/>
      <c r="K101" s="120"/>
      <c r="L101" s="80"/>
      <c r="O101" s="153" t="e">
        <f>#REF!</f>
        <v>#REF!</v>
      </c>
      <c r="P101" s="154"/>
      <c r="Q101" s="154"/>
      <c r="R101" s="154"/>
      <c r="S101" s="154"/>
      <c r="T101" s="154"/>
      <c r="U101" s="154"/>
      <c r="V101" s="154"/>
      <c r="W101" s="124" t="s">
        <v>87</v>
      </c>
      <c r="X101" s="120"/>
      <c r="Y101" s="121">
        <f>Y100</f>
        <v>24.49</v>
      </c>
      <c r="Z101" s="122"/>
      <c r="AA101" s="122"/>
      <c r="AB101" s="122"/>
      <c r="AC101" s="122"/>
      <c r="AD101" s="122"/>
      <c r="AE101" s="120" t="s">
        <v>88</v>
      </c>
      <c r="AF101" s="120"/>
      <c r="AG101" s="121">
        <f>AG100</f>
        <v>1</v>
      </c>
      <c r="AH101" s="122"/>
      <c r="AI101" s="122"/>
      <c r="AJ101" s="122"/>
      <c r="AK101" s="122"/>
      <c r="AL101" s="124" t="s">
        <v>89</v>
      </c>
      <c r="AM101" s="120"/>
      <c r="AN101" s="121" t="e">
        <f>INT(O101/Y101*AG101)</f>
        <v>#REF!</v>
      </c>
      <c r="AO101" s="122"/>
      <c r="AP101" s="122"/>
      <c r="AQ101" s="122"/>
      <c r="AR101" s="122"/>
      <c r="AS101" s="122"/>
      <c r="AT101" s="122"/>
      <c r="AU101" s="80" t="s">
        <v>161</v>
      </c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115" t="e">
        <f>SUM(BV101:BX101)</f>
        <v>#REF!</v>
      </c>
      <c r="BV101" s="115" t="e">
        <f>AN101</f>
        <v>#REF!</v>
      </c>
      <c r="BW101" s="115"/>
      <c r="BX101" s="115"/>
      <c r="BY101" s="116"/>
      <c r="CA101" s="80"/>
      <c r="CB101" s="159"/>
    </row>
    <row r="102" spans="1:80" ht="18" customHeight="1">
      <c r="A102" s="80"/>
      <c r="B102" s="113"/>
      <c r="C102" s="80"/>
      <c r="D102" s="80" t="s">
        <v>62</v>
      </c>
      <c r="E102" s="80"/>
      <c r="F102" s="80"/>
      <c r="G102" s="80"/>
      <c r="H102" s="80"/>
      <c r="I102" s="80"/>
      <c r="J102" s="80"/>
      <c r="K102" s="80"/>
      <c r="L102" s="80"/>
      <c r="O102" s="153" t="e">
        <f>#REF!</f>
        <v>#REF!</v>
      </c>
      <c r="P102" s="154"/>
      <c r="Q102" s="154"/>
      <c r="R102" s="154"/>
      <c r="S102" s="154"/>
      <c r="T102" s="154"/>
      <c r="U102" s="154"/>
      <c r="V102" s="154"/>
      <c r="W102" s="124" t="s">
        <v>87</v>
      </c>
      <c r="X102" s="120"/>
      <c r="Y102" s="121">
        <f>Y101</f>
        <v>24.49</v>
      </c>
      <c r="Z102" s="122"/>
      <c r="AA102" s="122"/>
      <c r="AB102" s="122"/>
      <c r="AC102" s="122"/>
      <c r="AD102" s="122"/>
      <c r="AE102" s="120" t="s">
        <v>88</v>
      </c>
      <c r="AF102" s="120"/>
      <c r="AG102" s="121">
        <f>AG101</f>
        <v>1</v>
      </c>
      <c r="AH102" s="122"/>
      <c r="AI102" s="122"/>
      <c r="AJ102" s="122"/>
      <c r="AK102" s="122"/>
      <c r="AL102" s="124" t="s">
        <v>89</v>
      </c>
      <c r="AM102" s="120"/>
      <c r="AN102" s="121" t="e">
        <f>INT(O102/Y102*AG102)</f>
        <v>#REF!</v>
      </c>
      <c r="AO102" s="122"/>
      <c r="AP102" s="122"/>
      <c r="AQ102" s="122"/>
      <c r="AR102" s="122"/>
      <c r="AS102" s="122"/>
      <c r="AT102" s="122"/>
      <c r="AU102" s="80" t="s">
        <v>161</v>
      </c>
      <c r="AV102" s="80"/>
      <c r="AW102" s="80"/>
      <c r="AX102" s="80"/>
      <c r="AY102" s="80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115" t="e">
        <f>SUM(BV102:BX102)</f>
        <v>#REF!</v>
      </c>
      <c r="BV102" s="115"/>
      <c r="BW102" s="115"/>
      <c r="BX102" s="115" t="e">
        <f>AN102</f>
        <v>#REF!</v>
      </c>
      <c r="BY102" s="116"/>
      <c r="CA102" s="80"/>
      <c r="CB102" s="80"/>
    </row>
    <row r="103" spans="1:80" ht="18" customHeight="1">
      <c r="A103" s="80"/>
      <c r="B103" s="113"/>
      <c r="C103" s="80"/>
      <c r="D103" s="80" t="s">
        <v>57</v>
      </c>
      <c r="E103" s="80"/>
      <c r="F103" s="80"/>
      <c r="G103" s="80"/>
      <c r="H103" s="80"/>
      <c r="I103" s="80"/>
      <c r="J103" s="80"/>
      <c r="K103" s="80"/>
      <c r="L103" s="80"/>
      <c r="M103" s="127"/>
      <c r="N103" s="80"/>
      <c r="O103" s="80"/>
      <c r="P103" s="80"/>
      <c r="Q103" s="80"/>
      <c r="R103" s="80"/>
      <c r="S103" s="80"/>
      <c r="T103" s="80"/>
      <c r="U103" s="128"/>
      <c r="V103" s="80"/>
      <c r="W103" s="129"/>
      <c r="X103" s="80"/>
      <c r="Y103" s="80"/>
      <c r="Z103" s="80"/>
      <c r="AA103" s="80"/>
      <c r="AB103" s="80"/>
      <c r="AC103" s="80"/>
      <c r="AD103" s="80"/>
      <c r="AE103" s="129"/>
      <c r="AF103" s="80"/>
      <c r="AG103" s="80"/>
      <c r="AH103" s="80"/>
      <c r="AI103" s="80"/>
      <c r="AJ103" s="128"/>
      <c r="AK103" s="80"/>
      <c r="AL103" s="129"/>
      <c r="AM103" s="80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130" t="e">
        <f>SUM(BV103:BX103)</f>
        <v>#REF!</v>
      </c>
      <c r="BV103" s="130" t="e">
        <f>SUM(BV100:BV102)</f>
        <v>#REF!</v>
      </c>
      <c r="BW103" s="130" t="e">
        <f>SUM(BW100:BW102)</f>
        <v>#REF!</v>
      </c>
      <c r="BX103" s="130" t="e">
        <f>SUM(BX100:BX102)</f>
        <v>#REF!</v>
      </c>
      <c r="BY103" s="116"/>
      <c r="CA103" s="80"/>
      <c r="CB103" s="80"/>
    </row>
    <row r="104" spans="1:80" ht="18" customHeight="1">
      <c r="A104" s="80"/>
      <c r="B104" s="113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127"/>
      <c r="N104" s="80"/>
      <c r="O104" s="80"/>
      <c r="P104" s="80"/>
      <c r="Q104" s="80"/>
      <c r="R104" s="80"/>
      <c r="S104" s="80"/>
      <c r="T104" s="80"/>
      <c r="U104" s="128"/>
      <c r="V104" s="80"/>
      <c r="W104" s="129"/>
      <c r="X104" s="80"/>
      <c r="Y104" s="80"/>
      <c r="Z104" s="80"/>
      <c r="AA104" s="80"/>
      <c r="AB104" s="80"/>
      <c r="AC104" s="80"/>
      <c r="AD104" s="80"/>
      <c r="AE104" s="129"/>
      <c r="AF104" s="80"/>
      <c r="AG104" s="80"/>
      <c r="AH104" s="80"/>
      <c r="AI104" s="80"/>
      <c r="AJ104" s="128"/>
      <c r="AK104" s="80"/>
      <c r="AL104" s="129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115"/>
      <c r="BV104" s="115"/>
      <c r="BW104" s="115"/>
      <c r="BX104" s="115"/>
      <c r="BY104" s="116"/>
      <c r="CA104" s="80"/>
      <c r="CB104" s="80"/>
    </row>
    <row r="105" spans="1:80" ht="18" customHeight="1">
      <c r="A105" s="80"/>
      <c r="B105" s="113"/>
      <c r="C105" s="80"/>
      <c r="D105" s="80"/>
      <c r="E105" s="80"/>
      <c r="F105" s="80"/>
      <c r="G105" s="80"/>
      <c r="H105" s="80"/>
      <c r="I105" s="80"/>
      <c r="J105" s="80"/>
      <c r="K105" s="119"/>
      <c r="L105" s="120"/>
      <c r="M105" s="120"/>
      <c r="N105" s="120"/>
      <c r="O105" s="120"/>
      <c r="P105" s="80"/>
      <c r="Q105" s="80"/>
      <c r="R105" s="80"/>
      <c r="S105" s="80"/>
      <c r="T105" s="80"/>
      <c r="U105" s="80"/>
      <c r="V105" s="80"/>
      <c r="W105" s="129"/>
      <c r="X105" s="80"/>
      <c r="Y105" s="80"/>
      <c r="Z105" s="80"/>
      <c r="AA105" s="80"/>
      <c r="AB105" s="80"/>
      <c r="AC105" s="80"/>
      <c r="AD105" s="80"/>
      <c r="AE105" s="129"/>
      <c r="AF105" s="80"/>
      <c r="AG105" s="80"/>
      <c r="AH105" s="80"/>
      <c r="AI105" s="80"/>
      <c r="AJ105" s="128"/>
      <c r="AK105" s="80"/>
      <c r="AL105" s="129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115"/>
      <c r="BV105" s="115"/>
      <c r="BW105" s="115"/>
      <c r="BX105" s="115"/>
      <c r="BY105" s="116"/>
      <c r="CA105" s="80"/>
      <c r="CB105" s="125"/>
    </row>
    <row r="106" spans="1:80" ht="18" customHeight="1">
      <c r="A106" s="80"/>
      <c r="B106" s="113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127"/>
      <c r="N106" s="80"/>
      <c r="O106" s="119"/>
      <c r="P106" s="120"/>
      <c r="Q106" s="120"/>
      <c r="R106" s="120"/>
      <c r="S106" s="120"/>
      <c r="T106" s="120"/>
      <c r="U106" s="80"/>
      <c r="V106" s="80"/>
      <c r="W106" s="129"/>
      <c r="X106" s="120"/>
      <c r="Y106" s="120"/>
      <c r="Z106" s="132"/>
      <c r="AA106" s="120"/>
      <c r="AB106" s="120"/>
      <c r="AC106" s="120"/>
      <c r="AD106" s="120"/>
      <c r="AE106" s="120"/>
      <c r="AF106" s="120"/>
      <c r="AG106" s="120"/>
      <c r="AH106" s="120"/>
      <c r="AI106" s="120"/>
      <c r="AJ106" s="123"/>
      <c r="AK106" s="120"/>
      <c r="AL106" s="120"/>
      <c r="AM106" s="120"/>
      <c r="AN106" s="124"/>
      <c r="AO106" s="120"/>
      <c r="AP106" s="133"/>
      <c r="AQ106" s="120"/>
      <c r="AR106" s="120"/>
      <c r="AS106" s="120"/>
      <c r="AT106" s="120"/>
      <c r="AU106" s="120"/>
      <c r="AV106" s="120"/>
      <c r="AW106" s="80"/>
      <c r="AX106" s="80"/>
      <c r="AY106" s="80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115"/>
      <c r="BV106" s="115"/>
      <c r="BW106" s="115"/>
      <c r="BX106" s="115"/>
      <c r="BY106" s="116"/>
      <c r="CA106" s="80"/>
      <c r="CB106" s="125"/>
    </row>
    <row r="107" spans="1:80" ht="18" customHeight="1">
      <c r="A107" s="80"/>
      <c r="B107" s="113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127"/>
      <c r="N107" s="80"/>
      <c r="O107" s="80"/>
      <c r="P107" s="80"/>
      <c r="Q107" s="80"/>
      <c r="R107" s="80"/>
      <c r="S107" s="80"/>
      <c r="T107" s="80"/>
      <c r="U107" s="128"/>
      <c r="V107" s="80"/>
      <c r="W107" s="129"/>
      <c r="X107" s="80"/>
      <c r="Y107" s="80"/>
      <c r="Z107" s="80"/>
      <c r="AA107" s="80"/>
      <c r="AB107" s="80"/>
      <c r="AC107" s="80"/>
      <c r="AD107" s="80"/>
      <c r="AE107" s="129"/>
      <c r="AF107" s="80"/>
      <c r="AG107" s="80"/>
      <c r="AH107" s="80"/>
      <c r="AI107" s="80"/>
      <c r="AJ107" s="128"/>
      <c r="AK107" s="80"/>
      <c r="AL107" s="129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130"/>
      <c r="BV107" s="130"/>
      <c r="BW107" s="130"/>
      <c r="BX107" s="130"/>
      <c r="BY107" s="116"/>
      <c r="CA107" s="80"/>
      <c r="CB107" s="125"/>
    </row>
    <row r="108" spans="1:80" ht="18" customHeight="1">
      <c r="A108" s="80"/>
      <c r="B108" s="113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127"/>
      <c r="N108" s="80"/>
      <c r="O108" s="80"/>
      <c r="P108" s="80"/>
      <c r="Q108" s="80"/>
      <c r="R108" s="80"/>
      <c r="S108" s="80"/>
      <c r="T108" s="80"/>
      <c r="U108" s="128"/>
      <c r="V108" s="80"/>
      <c r="W108" s="129"/>
      <c r="X108" s="80"/>
      <c r="Y108" s="80"/>
      <c r="Z108" s="80"/>
      <c r="AA108" s="80"/>
      <c r="AB108" s="80"/>
      <c r="AC108" s="80"/>
      <c r="AD108" s="80"/>
      <c r="AE108" s="129"/>
      <c r="AF108" s="80"/>
      <c r="AG108" s="80"/>
      <c r="AH108" s="80"/>
      <c r="AI108" s="80"/>
      <c r="AJ108" s="128"/>
      <c r="AK108" s="80"/>
      <c r="AL108" s="129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115"/>
      <c r="BV108" s="115"/>
      <c r="BW108" s="115"/>
      <c r="BX108" s="115"/>
      <c r="BY108" s="116"/>
      <c r="CA108" s="80"/>
      <c r="CB108" s="159"/>
    </row>
    <row r="109" spans="1:80" ht="18" customHeight="1" thickBot="1">
      <c r="A109" s="80"/>
      <c r="B109" s="113"/>
      <c r="C109" s="80"/>
      <c r="D109" s="134" t="s">
        <v>63</v>
      </c>
      <c r="E109" s="134"/>
      <c r="F109" s="134"/>
      <c r="G109" s="134"/>
      <c r="H109" s="134"/>
      <c r="I109" s="134"/>
      <c r="J109" s="134"/>
      <c r="K109" s="134"/>
      <c r="L109" s="134"/>
      <c r="M109" s="135"/>
      <c r="N109" s="134"/>
      <c r="O109" s="134"/>
      <c r="P109" s="134"/>
      <c r="Q109" s="134"/>
      <c r="R109" s="134"/>
      <c r="S109" s="134"/>
      <c r="T109" s="134"/>
      <c r="U109" s="136"/>
      <c r="V109" s="134"/>
      <c r="W109" s="137"/>
      <c r="X109" s="134"/>
      <c r="Y109" s="134"/>
      <c r="Z109" s="134"/>
      <c r="AA109" s="134"/>
      <c r="AB109" s="134"/>
      <c r="AC109" s="134"/>
      <c r="AD109" s="134"/>
      <c r="AE109" s="137"/>
      <c r="AF109" s="134"/>
      <c r="AG109" s="134"/>
      <c r="AH109" s="134"/>
      <c r="AI109" s="134"/>
      <c r="AJ109" s="136"/>
      <c r="AK109" s="134"/>
      <c r="AL109" s="137"/>
      <c r="AM109" s="134"/>
      <c r="AN109" s="134"/>
      <c r="AO109" s="134"/>
      <c r="AP109" s="134"/>
      <c r="AQ109" s="134"/>
      <c r="AR109" s="134"/>
      <c r="AS109" s="134"/>
      <c r="AT109" s="134"/>
      <c r="AU109" s="134"/>
      <c r="AV109" s="134"/>
      <c r="AW109" s="134"/>
      <c r="AX109" s="134"/>
      <c r="AY109" s="134"/>
      <c r="AZ109" s="134"/>
      <c r="BA109" s="134"/>
      <c r="BB109" s="134"/>
      <c r="BC109" s="134"/>
      <c r="BD109" s="134"/>
      <c r="BE109" s="134"/>
      <c r="BF109" s="134"/>
      <c r="BG109" s="134"/>
      <c r="BH109" s="134"/>
      <c r="BI109" s="134"/>
      <c r="BJ109" s="134"/>
      <c r="BK109" s="134"/>
      <c r="BL109" s="134"/>
      <c r="BM109" s="134"/>
      <c r="BN109" s="134"/>
      <c r="BO109" s="134"/>
      <c r="BP109" s="134"/>
      <c r="BQ109" s="134"/>
      <c r="BR109" s="134"/>
      <c r="BS109" s="134"/>
      <c r="BT109" s="134"/>
      <c r="BU109" s="138" t="e">
        <f>BU103+BU107</f>
        <v>#REF!</v>
      </c>
      <c r="BV109" s="138" t="e">
        <f>BV103+BV107</f>
        <v>#REF!</v>
      </c>
      <c r="BW109" s="138" t="e">
        <f>BW103+BW107</f>
        <v>#REF!</v>
      </c>
      <c r="BX109" s="138" t="e">
        <f>BX103+BX107</f>
        <v>#REF!</v>
      </c>
      <c r="BY109" s="116"/>
      <c r="CB109" s="126"/>
    </row>
    <row r="110" spans="1:80" ht="18" customHeight="1" thickTop="1">
      <c r="A110" s="80"/>
      <c r="B110" s="113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127"/>
      <c r="N110" s="80"/>
      <c r="O110" s="80"/>
      <c r="P110" s="80"/>
      <c r="Q110" s="80"/>
      <c r="R110" s="80"/>
      <c r="S110" s="80"/>
      <c r="T110" s="80"/>
      <c r="U110" s="128"/>
      <c r="V110" s="80"/>
      <c r="W110" s="129"/>
      <c r="X110" s="80"/>
      <c r="Y110" s="80"/>
      <c r="Z110" s="80"/>
      <c r="AA110" s="80"/>
      <c r="AB110" s="80"/>
      <c r="AC110" s="80"/>
      <c r="AD110" s="80"/>
      <c r="AE110" s="129"/>
      <c r="AF110" s="80"/>
      <c r="AG110" s="80"/>
      <c r="AH110" s="80"/>
      <c r="AI110" s="80"/>
      <c r="AJ110" s="128"/>
      <c r="AK110" s="80"/>
      <c r="AL110" s="129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116"/>
      <c r="BV110" s="116"/>
      <c r="BW110" s="116"/>
      <c r="BX110" s="116"/>
      <c r="BY110" s="116"/>
      <c r="CB110" s="126"/>
    </row>
    <row r="111" spans="1:80" ht="18" customHeight="1">
      <c r="A111" s="80"/>
      <c r="B111" s="113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127"/>
      <c r="N111" s="80"/>
      <c r="O111" s="80"/>
      <c r="P111" s="80"/>
      <c r="Q111" s="80"/>
      <c r="R111" s="80"/>
      <c r="S111" s="80"/>
      <c r="T111" s="80"/>
      <c r="U111" s="128"/>
      <c r="V111" s="80"/>
      <c r="W111" s="129"/>
      <c r="X111" s="80"/>
      <c r="Y111" s="80"/>
      <c r="Z111" s="80"/>
      <c r="AA111" s="80"/>
      <c r="AB111" s="80"/>
      <c r="AC111" s="80"/>
      <c r="AD111" s="80"/>
      <c r="AE111" s="129"/>
      <c r="AF111" s="80"/>
      <c r="AG111" s="80"/>
      <c r="AH111" s="80"/>
      <c r="AI111" s="80"/>
      <c r="AJ111" s="128"/>
      <c r="AK111" s="80"/>
      <c r="AL111" s="129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116"/>
      <c r="BV111" s="116"/>
      <c r="BW111" s="116"/>
      <c r="BX111" s="116"/>
      <c r="BY111" s="116"/>
    </row>
    <row r="112" spans="1:80" ht="18" customHeight="1">
      <c r="A112" s="80"/>
      <c r="B112" s="113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127"/>
      <c r="N112" s="80"/>
      <c r="O112" s="80"/>
      <c r="P112" s="80"/>
      <c r="Q112" s="80"/>
      <c r="R112" s="80"/>
      <c r="S112" s="80"/>
      <c r="T112" s="80"/>
      <c r="U112" s="128"/>
      <c r="V112" s="80"/>
      <c r="W112" s="129"/>
      <c r="X112" s="80"/>
      <c r="Y112" s="80"/>
      <c r="Z112" s="80"/>
      <c r="AA112" s="80"/>
      <c r="AB112" s="80"/>
      <c r="AC112" s="80"/>
      <c r="AD112" s="80"/>
      <c r="AE112" s="129"/>
      <c r="AF112" s="80"/>
      <c r="AG112" s="80"/>
      <c r="AH112" s="80"/>
      <c r="AI112" s="80"/>
      <c r="AJ112" s="128"/>
      <c r="AK112" s="80"/>
      <c r="AL112" s="129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116"/>
      <c r="BV112" s="116"/>
      <c r="BW112" s="116"/>
      <c r="BX112" s="116"/>
      <c r="BY112" s="116"/>
    </row>
    <row r="113" spans="1:77" ht="18" customHeight="1">
      <c r="A113" s="80"/>
      <c r="B113" s="113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127"/>
      <c r="N113" s="80"/>
      <c r="O113" s="80"/>
      <c r="P113" s="80"/>
      <c r="Q113" s="80"/>
      <c r="R113" s="80"/>
      <c r="S113" s="80"/>
      <c r="T113" s="80"/>
      <c r="U113" s="128"/>
      <c r="V113" s="80"/>
      <c r="W113" s="129"/>
      <c r="X113" s="80"/>
      <c r="Y113" s="80"/>
      <c r="Z113" s="80"/>
      <c r="AA113" s="80"/>
      <c r="AB113" s="80"/>
      <c r="AC113" s="80"/>
      <c r="AD113" s="80"/>
      <c r="AE113" s="129"/>
      <c r="AF113" s="80"/>
      <c r="AG113" s="80"/>
      <c r="AH113" s="80"/>
      <c r="AI113" s="80"/>
      <c r="AJ113" s="128"/>
      <c r="AK113" s="80"/>
      <c r="AL113" s="129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116"/>
      <c r="BV113" s="116"/>
      <c r="BW113" s="116"/>
      <c r="BX113" s="116"/>
      <c r="BY113" s="116"/>
    </row>
    <row r="114" spans="1:77" ht="18" customHeight="1">
      <c r="A114" s="80"/>
      <c r="B114" s="113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127"/>
      <c r="N114" s="80"/>
      <c r="O114" s="80"/>
      <c r="P114" s="80"/>
      <c r="Q114" s="80"/>
      <c r="R114" s="80"/>
      <c r="S114" s="80"/>
      <c r="T114" s="80"/>
      <c r="U114" s="128"/>
      <c r="V114" s="80"/>
      <c r="W114" s="129"/>
      <c r="X114" s="80"/>
      <c r="Y114" s="80"/>
      <c r="Z114" s="80"/>
      <c r="AA114" s="80"/>
      <c r="AB114" s="80"/>
      <c r="AC114" s="80"/>
      <c r="AD114" s="80"/>
      <c r="AE114" s="129"/>
      <c r="AF114" s="80"/>
      <c r="AG114" s="80"/>
      <c r="AH114" s="80"/>
      <c r="AI114" s="80"/>
      <c r="AJ114" s="128"/>
      <c r="AK114" s="80"/>
      <c r="AL114" s="129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116"/>
      <c r="BV114" s="116"/>
      <c r="BW114" s="116"/>
      <c r="BX114" s="116"/>
      <c r="BY114" s="116"/>
    </row>
    <row r="115" spans="1:77" ht="9.9499999999999993" customHeight="1">
      <c r="A115" s="80"/>
    </row>
    <row r="116" spans="1:77" ht="18" customHeight="1">
      <c r="A116" s="80"/>
    </row>
    <row r="117" spans="1:77" ht="18" customHeight="1">
      <c r="A117" s="80"/>
    </row>
    <row r="118" spans="1:77" ht="18" customHeight="1">
      <c r="A118" s="80"/>
    </row>
    <row r="119" spans="1:77" ht="18" customHeight="1">
      <c r="A119" s="80"/>
    </row>
    <row r="120" spans="1:77" ht="18" customHeight="1">
      <c r="A120" s="80"/>
    </row>
    <row r="121" spans="1:77" ht="18" customHeight="1">
      <c r="A121" s="80"/>
    </row>
    <row r="122" spans="1:77" ht="18" customHeight="1">
      <c r="A122" s="113"/>
    </row>
    <row r="123" spans="1:77" ht="18" customHeight="1">
      <c r="A123" s="113"/>
    </row>
    <row r="124" spans="1:77" ht="18" customHeight="1">
      <c r="A124" s="113"/>
    </row>
    <row r="125" spans="1:77" ht="18" customHeight="1">
      <c r="A125" s="113"/>
    </row>
    <row r="126" spans="1:77" ht="18" customHeight="1">
      <c r="A126" s="113"/>
    </row>
    <row r="127" spans="1:77" ht="18" customHeight="1">
      <c r="A127" s="113"/>
    </row>
    <row r="128" spans="1:77" ht="18" customHeight="1">
      <c r="A128" s="113"/>
    </row>
    <row r="129" spans="1:1" ht="18" customHeight="1">
      <c r="A129" s="113"/>
    </row>
    <row r="130" spans="1:1" ht="18" customHeight="1">
      <c r="A130" s="113"/>
    </row>
    <row r="131" spans="1:1" ht="18" customHeight="1">
      <c r="A131" s="113"/>
    </row>
    <row r="132" spans="1:1" ht="18" customHeight="1">
      <c r="A132" s="113"/>
    </row>
    <row r="133" spans="1:1" ht="18" customHeight="1">
      <c r="A133" s="113"/>
    </row>
    <row r="134" spans="1:1" ht="18" customHeight="1">
      <c r="A134" s="113"/>
    </row>
    <row r="135" spans="1:1" ht="18" customHeight="1">
      <c r="A135" s="113"/>
    </row>
    <row r="304" spans="75:75" ht="18" customHeight="1">
      <c r="BW304" s="112">
        <v>146720</v>
      </c>
    </row>
    <row r="331" spans="75:75" ht="18" customHeight="1">
      <c r="BW331" s="112">
        <v>67914</v>
      </c>
    </row>
  </sheetData>
  <mergeCells count="20">
    <mergeCell ref="AM41:AY41"/>
    <mergeCell ref="AM42:AY42"/>
    <mergeCell ref="AM43:AY43"/>
    <mergeCell ref="AZ31:BL31"/>
    <mergeCell ref="AZ32:BL32"/>
    <mergeCell ref="AZ33:BL33"/>
    <mergeCell ref="N41:U41"/>
    <mergeCell ref="N42:U42"/>
    <mergeCell ref="N43:U43"/>
    <mergeCell ref="O8:V8"/>
    <mergeCell ref="O9:V9"/>
    <mergeCell ref="O10:V10"/>
    <mergeCell ref="O31:V31"/>
    <mergeCell ref="O32:V32"/>
    <mergeCell ref="O33:V33"/>
    <mergeCell ref="AZ8:BL8"/>
    <mergeCell ref="AZ9:BL9"/>
    <mergeCell ref="AZ10:BL10"/>
    <mergeCell ref="B1:BT1"/>
    <mergeCell ref="B25:BT25"/>
  </mergeCells>
  <phoneticPr fontId="2" type="noConversion"/>
  <printOptions horizontalCentered="1" verticalCentered="1"/>
  <pageMargins left="0.59055118110236227" right="0.39370078740157483" top="0.78740157480314965" bottom="1.1811023622047245" header="0.39370078740157483" footer="0.19685039370078741"/>
  <pageSetup paperSize="9" orientation="landscape" r:id="rId1"/>
  <headerFooter alignWithMargins="0">
    <oddHeader>&amp;C&amp;"맑은 고딕,굵게"&amp;20&amp;U단  가  산  출  서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FF0000"/>
  </sheetPr>
  <dimension ref="A1:CD420"/>
  <sheetViews>
    <sheetView showZeros="0" view="pageBreakPreview" topLeftCell="A58" zoomScale="85" zoomScaleSheetLayoutView="85" workbookViewId="0">
      <selection activeCell="C61" sqref="C61"/>
    </sheetView>
  </sheetViews>
  <sheetFormatPr defaultColWidth="4.109375" defaultRowHeight="18" customHeight="1"/>
  <cols>
    <col min="1" max="68" width="1.21875" style="112" customWidth="1"/>
    <col min="69" max="72" width="15.77734375" style="112" customWidth="1"/>
    <col min="73" max="73" width="4.77734375" style="112" customWidth="1"/>
    <col min="74" max="74" width="7.5546875" style="80" bestFit="1" customWidth="1"/>
    <col min="75" max="75" width="6.33203125" style="80" bestFit="1" customWidth="1"/>
    <col min="76" max="79" width="4.77734375" style="80" customWidth="1"/>
    <col min="80" max="82" width="4.109375" style="80"/>
    <col min="83" max="16384" width="4.109375" style="112"/>
  </cols>
  <sheetData>
    <row r="1" spans="1:75" ht="30.75" customHeight="1">
      <c r="A1" s="701" t="s">
        <v>491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  <c r="N1" s="702"/>
      <c r="O1" s="702"/>
      <c r="P1" s="702"/>
      <c r="Q1" s="702"/>
      <c r="R1" s="702"/>
      <c r="S1" s="702"/>
      <c r="T1" s="702"/>
      <c r="U1" s="702"/>
      <c r="V1" s="702"/>
      <c r="W1" s="702"/>
      <c r="X1" s="702"/>
      <c r="Y1" s="702"/>
      <c r="Z1" s="702"/>
      <c r="AA1" s="702"/>
      <c r="AB1" s="702"/>
      <c r="AC1" s="702"/>
      <c r="AD1" s="702"/>
      <c r="AE1" s="702"/>
      <c r="AF1" s="702"/>
      <c r="AG1" s="702"/>
      <c r="AH1" s="702"/>
      <c r="AI1" s="702"/>
      <c r="AJ1" s="702"/>
      <c r="AK1" s="702"/>
      <c r="AL1" s="702"/>
      <c r="AM1" s="702"/>
      <c r="AN1" s="702"/>
      <c r="AO1" s="702"/>
      <c r="AP1" s="702"/>
      <c r="AQ1" s="702"/>
      <c r="AR1" s="702"/>
      <c r="AS1" s="702"/>
      <c r="AT1" s="702"/>
      <c r="AU1" s="702"/>
      <c r="AV1" s="702"/>
      <c r="AW1" s="702"/>
      <c r="AX1" s="702"/>
      <c r="AY1" s="702"/>
      <c r="AZ1" s="702"/>
      <c r="BA1" s="702"/>
      <c r="BB1" s="702"/>
      <c r="BC1" s="702"/>
      <c r="BD1" s="702"/>
      <c r="BE1" s="702"/>
      <c r="BF1" s="702"/>
      <c r="BG1" s="702"/>
      <c r="BH1" s="702"/>
      <c r="BI1" s="702"/>
      <c r="BJ1" s="702"/>
      <c r="BK1" s="702"/>
      <c r="BL1" s="702"/>
      <c r="BM1" s="702"/>
      <c r="BN1" s="702"/>
      <c r="BO1" s="702"/>
      <c r="BP1" s="703"/>
      <c r="BQ1" s="430" t="s">
        <v>95</v>
      </c>
      <c r="BR1" s="430" t="s">
        <v>96</v>
      </c>
      <c r="BS1" s="430" t="s">
        <v>97</v>
      </c>
      <c r="BT1" s="430" t="s">
        <v>55</v>
      </c>
    </row>
    <row r="2" spans="1:75" ht="18" customHeight="1">
      <c r="A2" s="169"/>
      <c r="B2" s="44" t="s">
        <v>489</v>
      </c>
      <c r="C2" s="171"/>
      <c r="D2" s="171"/>
      <c r="E2" s="171"/>
      <c r="F2" s="171"/>
      <c r="G2" s="171"/>
      <c r="H2" s="171"/>
      <c r="I2" s="171"/>
      <c r="J2" s="171"/>
      <c r="K2" s="170"/>
      <c r="L2" s="171"/>
      <c r="M2" s="171"/>
      <c r="N2" s="171"/>
      <c r="O2" s="171"/>
      <c r="P2" s="170" t="s">
        <v>98</v>
      </c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  <c r="AQ2" s="171"/>
      <c r="AR2" s="171"/>
      <c r="AS2" s="171"/>
      <c r="AT2" s="171"/>
      <c r="AU2" s="171"/>
      <c r="AV2" s="171"/>
      <c r="AW2" s="171"/>
      <c r="AX2" s="171"/>
      <c r="AY2" s="171"/>
      <c r="AZ2" s="171"/>
      <c r="BA2" s="171"/>
      <c r="BB2" s="171"/>
      <c r="BC2" s="171"/>
      <c r="BD2" s="171"/>
      <c r="BE2" s="171"/>
      <c r="BF2" s="171"/>
      <c r="BG2" s="171"/>
      <c r="BH2" s="171"/>
      <c r="BI2" s="171"/>
      <c r="BJ2" s="171"/>
      <c r="BK2" s="171"/>
      <c r="BL2" s="171"/>
      <c r="BM2" s="171"/>
      <c r="BN2" s="171"/>
      <c r="BO2" s="171"/>
      <c r="BP2" s="171"/>
      <c r="BQ2" s="172" t="e">
        <f>BQ46</f>
        <v>#REF!</v>
      </c>
      <c r="BR2" s="172" t="e">
        <f>BR46</f>
        <v>#REF!</v>
      </c>
      <c r="BS2" s="172" t="e">
        <f>BS46</f>
        <v>#REF!</v>
      </c>
      <c r="BT2" s="172" t="e">
        <f>BT46</f>
        <v>#REF!</v>
      </c>
      <c r="BV2" s="80" t="s">
        <v>99</v>
      </c>
      <c r="BW2" s="161" t="e">
        <f>VLOOKUP(BV2,#REF!,2,FALSE)</f>
        <v>#REF!</v>
      </c>
    </row>
    <row r="3" spans="1:75" ht="18" customHeight="1">
      <c r="A3" s="113"/>
      <c r="B3" s="114"/>
      <c r="C3" s="80"/>
      <c r="D3" s="80"/>
      <c r="E3" s="80"/>
      <c r="F3" s="80"/>
      <c r="G3" s="80"/>
      <c r="H3" s="80"/>
      <c r="I3" s="80"/>
      <c r="J3" s="80"/>
      <c r="K3" s="80"/>
      <c r="L3" s="80"/>
      <c r="M3" s="114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116"/>
      <c r="BR3" s="118"/>
      <c r="BS3" s="116"/>
      <c r="BT3" s="116"/>
      <c r="BV3" s="80" t="s">
        <v>100</v>
      </c>
      <c r="BW3" s="161" t="e">
        <f>VLOOKUP(BV3,#REF!,2,FALSE)</f>
        <v>#REF!</v>
      </c>
    </row>
    <row r="4" spans="1:75" ht="18" customHeight="1">
      <c r="A4" s="113"/>
      <c r="B4" s="24" t="s">
        <v>469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116"/>
      <c r="BR4" s="116"/>
      <c r="BS4" s="116"/>
      <c r="BT4" s="116"/>
      <c r="BV4" s="80" t="s">
        <v>75</v>
      </c>
      <c r="BW4" s="161" t="e">
        <f>VLOOKUP(BV4,#REF!,2,FALSE)</f>
        <v>#REF!</v>
      </c>
    </row>
    <row r="5" spans="1:75" ht="18" customHeight="1">
      <c r="A5" s="113"/>
      <c r="B5" s="80"/>
      <c r="C5" s="80" t="s">
        <v>101</v>
      </c>
      <c r="D5" s="80"/>
      <c r="E5" s="80"/>
      <c r="F5" s="80"/>
      <c r="G5" s="162"/>
      <c r="H5" s="147"/>
      <c r="I5" s="147"/>
      <c r="J5" s="147"/>
      <c r="K5" s="147"/>
      <c r="L5" s="80"/>
      <c r="M5" s="80"/>
      <c r="N5" s="80"/>
      <c r="O5" s="80"/>
      <c r="P5" s="80"/>
      <c r="Q5" s="80"/>
      <c r="R5" s="162"/>
      <c r="S5" s="147"/>
      <c r="T5" s="147"/>
      <c r="U5" s="147"/>
      <c r="V5" s="147"/>
      <c r="W5" s="80"/>
      <c r="X5" s="80"/>
      <c r="Y5" s="80"/>
      <c r="Z5" s="80"/>
      <c r="AA5" s="80"/>
      <c r="AB5" s="80"/>
      <c r="AC5" s="129"/>
      <c r="AD5" s="80"/>
      <c r="AE5" s="80"/>
      <c r="AF5" s="128"/>
      <c r="AG5" s="80"/>
      <c r="AH5" s="162"/>
      <c r="AI5" s="147"/>
      <c r="AJ5" s="147"/>
      <c r="AK5" s="147"/>
      <c r="AL5" s="147"/>
      <c r="AM5" s="128"/>
      <c r="AN5" s="80"/>
      <c r="AO5" s="162"/>
      <c r="AP5" s="147"/>
      <c r="AQ5" s="147"/>
      <c r="AR5" s="147"/>
      <c r="AS5" s="147"/>
      <c r="AT5" s="147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116"/>
      <c r="BR5" s="116"/>
      <c r="BS5" s="116"/>
      <c r="BT5" s="116"/>
      <c r="BW5" s="159"/>
    </row>
    <row r="6" spans="1:75" ht="18" customHeight="1">
      <c r="A6" s="113"/>
      <c r="B6" s="80"/>
      <c r="C6" s="80"/>
      <c r="D6" s="708" t="e">
        <f>#REF!</f>
        <v>#REF!</v>
      </c>
      <c r="E6" s="698"/>
      <c r="F6" s="698"/>
      <c r="G6" s="698"/>
      <c r="H6" s="698"/>
      <c r="I6" s="698"/>
      <c r="J6" s="698"/>
      <c r="K6" s="120" t="s">
        <v>88</v>
      </c>
      <c r="L6" s="120"/>
      <c r="M6" s="684">
        <v>0.31</v>
      </c>
      <c r="N6" s="674"/>
      <c r="O6" s="674"/>
      <c r="P6" s="674"/>
      <c r="Q6" s="674"/>
      <c r="R6" s="80" t="s">
        <v>102</v>
      </c>
      <c r="S6" s="80"/>
      <c r="T6" s="80"/>
      <c r="U6" s="80"/>
      <c r="V6" s="80"/>
      <c r="W6" s="121">
        <v>100</v>
      </c>
      <c r="X6" s="122"/>
      <c r="Y6" s="122"/>
      <c r="Z6" s="122"/>
      <c r="AA6" s="122"/>
      <c r="AB6" s="80" t="s">
        <v>103</v>
      </c>
      <c r="AC6" s="129"/>
      <c r="AD6" s="80"/>
      <c r="AE6" s="80"/>
      <c r="AF6" s="121" t="e">
        <f>D6*M6/W6</f>
        <v>#REF!</v>
      </c>
      <c r="AG6" s="122"/>
      <c r="AH6" s="122"/>
      <c r="AI6" s="122"/>
      <c r="AJ6" s="122"/>
      <c r="AK6" s="122"/>
      <c r="AL6" s="80"/>
      <c r="AM6" s="128"/>
      <c r="AN6" s="80"/>
      <c r="AO6" s="129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115" t="e">
        <f>SUM(BR6:BT6)</f>
        <v>#REF!</v>
      </c>
      <c r="BR6" s="116"/>
      <c r="BS6" s="116" t="e">
        <f>INT(AF6)</f>
        <v>#REF!</v>
      </c>
      <c r="BT6" s="116"/>
      <c r="BW6" s="159"/>
    </row>
    <row r="7" spans="1:75" ht="18" customHeight="1">
      <c r="A7" s="113"/>
      <c r="B7" s="80"/>
      <c r="C7" s="24" t="s">
        <v>448</v>
      </c>
      <c r="D7" s="80"/>
      <c r="E7" s="80"/>
      <c r="F7" s="80"/>
      <c r="G7" s="162"/>
      <c r="H7" s="147"/>
      <c r="I7" s="147"/>
      <c r="J7" s="147"/>
      <c r="K7" s="147"/>
      <c r="L7" s="80"/>
      <c r="M7" s="80"/>
      <c r="N7" s="80"/>
      <c r="O7" s="80"/>
      <c r="P7" s="80"/>
      <c r="Q7" s="80"/>
      <c r="R7" s="162"/>
      <c r="S7" s="147"/>
      <c r="T7" s="147"/>
      <c r="U7" s="147"/>
      <c r="V7" s="147"/>
      <c r="W7" s="80"/>
      <c r="X7" s="80"/>
      <c r="Y7" s="80"/>
      <c r="Z7" s="80"/>
      <c r="AA7" s="80"/>
      <c r="AB7" s="80"/>
      <c r="AC7" s="129"/>
      <c r="AD7" s="80"/>
      <c r="AE7" s="80"/>
      <c r="AF7" s="128"/>
      <c r="AG7" s="80"/>
      <c r="AH7" s="162"/>
      <c r="AI7" s="147"/>
      <c r="AJ7" s="147"/>
      <c r="AK7" s="147"/>
      <c r="AL7" s="147"/>
      <c r="AM7" s="128"/>
      <c r="AN7" s="80"/>
      <c r="AO7" s="162"/>
      <c r="AP7" s="147"/>
      <c r="AQ7" s="147"/>
      <c r="AR7" s="147"/>
      <c r="AS7" s="147"/>
      <c r="AT7" s="147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116"/>
      <c r="BR7" s="116"/>
      <c r="BS7" s="116"/>
      <c r="BT7" s="116"/>
      <c r="BW7" s="159"/>
    </row>
    <row r="8" spans="1:75" ht="18" customHeight="1">
      <c r="A8" s="113"/>
      <c r="B8" s="80"/>
      <c r="C8" s="80"/>
      <c r="D8" s="709">
        <v>1.26</v>
      </c>
      <c r="E8" s="710"/>
      <c r="F8" s="710"/>
      <c r="G8" s="710"/>
      <c r="H8" s="710"/>
      <c r="I8" s="710"/>
      <c r="J8" s="710"/>
      <c r="K8" s="120" t="s">
        <v>88</v>
      </c>
      <c r="L8" s="120"/>
      <c r="M8" s="121">
        <v>3000</v>
      </c>
      <c r="N8" s="122"/>
      <c r="O8" s="122"/>
      <c r="P8" s="122"/>
      <c r="Q8" s="122"/>
      <c r="R8" s="24" t="s">
        <v>449</v>
      </c>
      <c r="S8" s="80"/>
      <c r="T8" s="80"/>
      <c r="U8" s="80"/>
      <c r="V8" s="80"/>
      <c r="W8" s="121">
        <v>100</v>
      </c>
      <c r="X8" s="122"/>
      <c r="Y8" s="122"/>
      <c r="Z8" s="122"/>
      <c r="AA8" s="122"/>
      <c r="AB8" s="80" t="s">
        <v>103</v>
      </c>
      <c r="AC8" s="129"/>
      <c r="AD8" s="80"/>
      <c r="AE8" s="80"/>
      <c r="AF8" s="121">
        <f>D8*M8/W8</f>
        <v>37.799999999999997</v>
      </c>
      <c r="AG8" s="122"/>
      <c r="AH8" s="122"/>
      <c r="AI8" s="122"/>
      <c r="AJ8" s="122"/>
      <c r="AK8" s="122"/>
      <c r="AL8" s="80"/>
      <c r="AM8" s="128"/>
      <c r="AN8" s="80"/>
      <c r="AO8" s="129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115">
        <f>SUM(BR8:BT8)</f>
        <v>37</v>
      </c>
      <c r="BR8" s="116"/>
      <c r="BS8" s="116">
        <f>INT(AF8)</f>
        <v>37</v>
      </c>
      <c r="BT8" s="116"/>
      <c r="BW8" s="159"/>
    </row>
    <row r="9" spans="1:75" ht="18" customHeight="1">
      <c r="A9" s="113"/>
      <c r="B9" s="80"/>
      <c r="C9" s="24" t="s">
        <v>454</v>
      </c>
      <c r="D9" s="80"/>
      <c r="E9" s="121"/>
      <c r="F9" s="122"/>
      <c r="G9" s="122"/>
      <c r="H9" s="122"/>
      <c r="I9" s="122"/>
      <c r="J9" s="122"/>
      <c r="K9" s="120"/>
      <c r="L9" s="120"/>
      <c r="M9" s="121"/>
      <c r="N9" s="122"/>
      <c r="O9" s="122"/>
      <c r="P9" s="122"/>
      <c r="Q9" s="122"/>
      <c r="R9" s="80"/>
      <c r="S9" s="80"/>
      <c r="T9" s="80"/>
      <c r="U9" s="80"/>
      <c r="V9" s="80"/>
      <c r="W9" s="121"/>
      <c r="X9" s="122"/>
      <c r="Y9" s="122"/>
      <c r="Z9" s="122"/>
      <c r="AA9" s="122"/>
      <c r="AB9" s="80"/>
      <c r="AC9" s="129"/>
      <c r="AD9" s="80"/>
      <c r="AE9" s="80"/>
      <c r="AF9" s="121"/>
      <c r="AG9" s="122"/>
      <c r="AH9" s="122"/>
      <c r="AI9" s="122"/>
      <c r="AJ9" s="122"/>
      <c r="AK9" s="122"/>
      <c r="AL9" s="80"/>
      <c r="AM9" s="128"/>
      <c r="AN9" s="80"/>
      <c r="AO9" s="129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116"/>
      <c r="BR9" s="116"/>
      <c r="BS9" s="116"/>
      <c r="BT9" s="116"/>
      <c r="BW9" s="159"/>
    </row>
    <row r="10" spans="1:75" ht="18" customHeight="1">
      <c r="A10" s="113"/>
      <c r="B10" s="80"/>
      <c r="C10" s="80"/>
      <c r="D10" s="80"/>
      <c r="E10" s="129" t="s">
        <v>104</v>
      </c>
      <c r="F10" s="80"/>
      <c r="G10" s="80"/>
      <c r="H10" s="80"/>
      <c r="I10" s="80"/>
      <c r="J10" s="80"/>
      <c r="K10" s="80"/>
      <c r="L10" s="80"/>
      <c r="M10" s="129"/>
      <c r="N10" s="80"/>
      <c r="O10" s="154" t="e">
        <f>$BW$2</f>
        <v>#REF!</v>
      </c>
      <c r="P10" s="122"/>
      <c r="Q10" s="122"/>
      <c r="R10" s="122"/>
      <c r="S10" s="122"/>
      <c r="T10" s="122"/>
      <c r="U10" s="122"/>
      <c r="V10" s="120" t="s">
        <v>88</v>
      </c>
      <c r="W10" s="120"/>
      <c r="X10" s="121">
        <v>1</v>
      </c>
      <c r="Y10" s="122"/>
      <c r="Z10" s="122"/>
      <c r="AA10" s="122"/>
      <c r="AB10" s="122"/>
      <c r="AC10" s="129" t="s">
        <v>105</v>
      </c>
      <c r="AD10" s="80"/>
      <c r="AE10" s="80"/>
      <c r="AF10" s="129"/>
      <c r="AG10" s="80"/>
      <c r="AH10" s="121">
        <v>500</v>
      </c>
      <c r="AI10" s="122"/>
      <c r="AJ10" s="122"/>
      <c r="AK10" s="122"/>
      <c r="AL10" s="122"/>
      <c r="AM10" s="80" t="s">
        <v>103</v>
      </c>
      <c r="AN10" s="129"/>
      <c r="AO10" s="80"/>
      <c r="AP10" s="80"/>
      <c r="AQ10" s="163" t="e">
        <f>INT(O10*X10/AH10)</f>
        <v>#REF!</v>
      </c>
      <c r="AR10" s="122"/>
      <c r="AS10" s="122"/>
      <c r="AT10" s="122"/>
      <c r="AU10" s="122"/>
      <c r="AV10" s="122"/>
      <c r="AW10" s="129"/>
      <c r="AX10" s="129"/>
      <c r="AY10" s="80"/>
      <c r="AZ10" s="129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115" t="e">
        <f>SUM(BR10:BT10)</f>
        <v>#REF!</v>
      </c>
      <c r="BR10" s="116" t="e">
        <f>AQ10</f>
        <v>#REF!</v>
      </c>
      <c r="BS10" s="116"/>
      <c r="BT10" s="116"/>
      <c r="BW10" s="159"/>
    </row>
    <row r="11" spans="1:75" ht="18" customHeight="1">
      <c r="A11" s="113"/>
      <c r="B11" s="80"/>
      <c r="C11" s="80"/>
      <c r="D11" s="80"/>
      <c r="E11" s="129" t="s">
        <v>56</v>
      </c>
      <c r="F11" s="80"/>
      <c r="G11" s="80"/>
      <c r="H11" s="80"/>
      <c r="I11" s="80"/>
      <c r="J11" s="80"/>
      <c r="K11" s="80"/>
      <c r="L11" s="80"/>
      <c r="M11" s="129"/>
      <c r="N11" s="80"/>
      <c r="O11" s="154" t="e">
        <f>$BW$3</f>
        <v>#REF!</v>
      </c>
      <c r="P11" s="122"/>
      <c r="Q11" s="122"/>
      <c r="R11" s="122"/>
      <c r="S11" s="122"/>
      <c r="T11" s="122"/>
      <c r="U11" s="122"/>
      <c r="V11" s="120" t="s">
        <v>88</v>
      </c>
      <c r="W11" s="120"/>
      <c r="X11" s="121">
        <v>1</v>
      </c>
      <c r="Y11" s="122"/>
      <c r="Z11" s="122"/>
      <c r="AA11" s="122"/>
      <c r="AB11" s="122"/>
      <c r="AC11" s="129" t="s">
        <v>105</v>
      </c>
      <c r="AD11" s="80"/>
      <c r="AE11" s="80"/>
      <c r="AF11" s="129"/>
      <c r="AG11" s="80"/>
      <c r="AH11" s="121">
        <v>500</v>
      </c>
      <c r="AI11" s="122"/>
      <c r="AJ11" s="122"/>
      <c r="AK11" s="122"/>
      <c r="AL11" s="122"/>
      <c r="AM11" s="80" t="s">
        <v>103</v>
      </c>
      <c r="AN11" s="129"/>
      <c r="AO11" s="80"/>
      <c r="AP11" s="80"/>
      <c r="AQ11" s="163" t="e">
        <f>INT(O11*X11/AH11)</f>
        <v>#REF!</v>
      </c>
      <c r="AR11" s="122"/>
      <c r="AS11" s="122"/>
      <c r="AT11" s="122"/>
      <c r="AU11" s="122"/>
      <c r="AV11" s="122"/>
      <c r="AW11" s="129"/>
      <c r="AX11" s="129"/>
      <c r="AY11" s="80"/>
      <c r="AZ11" s="129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115" t="e">
        <f>SUM(BR11:BT11)</f>
        <v>#REF!</v>
      </c>
      <c r="BR11" s="116" t="e">
        <f>AQ11</f>
        <v>#REF!</v>
      </c>
      <c r="BS11" s="116"/>
      <c r="BT11" s="116"/>
      <c r="BW11" s="159"/>
    </row>
    <row r="12" spans="1:75" ht="18" customHeight="1">
      <c r="A12" s="113"/>
      <c r="B12" s="80"/>
      <c r="C12" s="80" t="s">
        <v>57</v>
      </c>
      <c r="D12" s="80"/>
      <c r="E12" s="80"/>
      <c r="F12" s="80"/>
      <c r="G12" s="80"/>
      <c r="H12" s="80"/>
      <c r="I12" s="80"/>
      <c r="J12" s="80"/>
      <c r="K12" s="80"/>
      <c r="L12" s="127"/>
      <c r="M12" s="80"/>
      <c r="N12" s="80"/>
      <c r="O12" s="80"/>
      <c r="P12" s="80"/>
      <c r="Q12" s="80"/>
      <c r="R12" s="80"/>
      <c r="S12" s="80"/>
      <c r="T12" s="128"/>
      <c r="U12" s="80"/>
      <c r="V12" s="129"/>
      <c r="W12" s="80"/>
      <c r="X12" s="80"/>
      <c r="Y12" s="80"/>
      <c r="Z12" s="80"/>
      <c r="AA12" s="80"/>
      <c r="AB12" s="80"/>
      <c r="AC12" s="80"/>
      <c r="AD12" s="129"/>
      <c r="AE12" s="80"/>
      <c r="AF12" s="80"/>
      <c r="AG12" s="80"/>
      <c r="AH12" s="80"/>
      <c r="AI12" s="128"/>
      <c r="AJ12" s="80"/>
      <c r="AK12" s="129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130" t="e">
        <f>SUM(BR12:BT12)</f>
        <v>#REF!</v>
      </c>
      <c r="BR12" s="130" t="e">
        <f>SUM(BR6:BR11)</f>
        <v>#REF!</v>
      </c>
      <c r="BS12" s="130" t="e">
        <f>SUM(BS6:BS11)</f>
        <v>#REF!</v>
      </c>
      <c r="BT12" s="130">
        <f>SUM(BT6:BT11)</f>
        <v>0</v>
      </c>
    </row>
    <row r="13" spans="1:75" ht="18" customHeight="1">
      <c r="A13" s="113"/>
      <c r="B13" s="24" t="s">
        <v>106</v>
      </c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128"/>
      <c r="U13" s="80"/>
      <c r="V13" s="129"/>
      <c r="W13" s="80"/>
      <c r="X13" s="80"/>
      <c r="Y13" s="80"/>
      <c r="Z13" s="80"/>
      <c r="AA13" s="80"/>
      <c r="AB13" s="80"/>
      <c r="AC13" s="80"/>
      <c r="AD13" s="129"/>
      <c r="AE13" s="80"/>
      <c r="AF13" s="80"/>
      <c r="AG13" s="80"/>
      <c r="AH13" s="80"/>
      <c r="AI13" s="128"/>
      <c r="AJ13" s="80"/>
      <c r="AK13" s="129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115"/>
      <c r="BR13" s="115"/>
      <c r="BS13" s="115"/>
      <c r="BT13" s="115"/>
    </row>
    <row r="14" spans="1:75" ht="18" customHeight="1">
      <c r="A14" s="113"/>
      <c r="B14" s="80"/>
      <c r="C14" s="80" t="s">
        <v>58</v>
      </c>
      <c r="D14" s="80"/>
      <c r="E14" s="154">
        <v>5500</v>
      </c>
      <c r="F14" s="122"/>
      <c r="G14" s="122"/>
      <c r="H14" s="122"/>
      <c r="I14" s="122"/>
      <c r="J14" s="80" t="s">
        <v>107</v>
      </c>
      <c r="K14" s="80"/>
      <c r="L14" s="127"/>
      <c r="M14" s="80"/>
      <c r="N14" s="80"/>
      <c r="O14" s="154">
        <v>3000</v>
      </c>
      <c r="P14" s="122"/>
      <c r="Q14" s="122"/>
      <c r="R14" s="122"/>
      <c r="S14" s="122"/>
      <c r="T14" s="80" t="s">
        <v>108</v>
      </c>
      <c r="U14" s="80"/>
      <c r="V14" s="127"/>
      <c r="W14" s="80"/>
      <c r="X14" s="80"/>
      <c r="Y14" s="80"/>
      <c r="Z14" s="80"/>
      <c r="AA14" s="80"/>
      <c r="AB14" s="80"/>
      <c r="AC14" s="80"/>
      <c r="AD14" s="129"/>
      <c r="AE14" s="80"/>
      <c r="AF14" s="80"/>
      <c r="AG14" s="80"/>
      <c r="AH14" s="80"/>
      <c r="AI14" s="128"/>
      <c r="AJ14" s="80"/>
      <c r="AK14" s="129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115"/>
      <c r="BR14" s="115"/>
      <c r="BS14" s="115"/>
      <c r="BT14" s="115"/>
    </row>
    <row r="15" spans="1:75" ht="18" customHeight="1">
      <c r="A15" s="113"/>
      <c r="B15" s="80"/>
      <c r="C15" s="80" t="s">
        <v>109</v>
      </c>
      <c r="D15" s="80"/>
      <c r="E15" s="80"/>
      <c r="F15" s="80"/>
      <c r="G15" s="80"/>
      <c r="H15" s="154">
        <v>3000</v>
      </c>
      <c r="I15" s="122"/>
      <c r="J15" s="122"/>
      <c r="K15" s="122"/>
      <c r="L15" s="122"/>
      <c r="M15" s="122"/>
      <c r="N15" s="80"/>
      <c r="O15" s="80"/>
      <c r="P15" s="80"/>
      <c r="Q15" s="80"/>
      <c r="R15" s="80"/>
      <c r="S15" s="80"/>
      <c r="T15" s="128"/>
      <c r="U15" s="80"/>
      <c r="V15" s="129"/>
      <c r="W15" s="80"/>
      <c r="X15" s="80"/>
      <c r="Y15" s="80"/>
      <c r="Z15" s="80"/>
      <c r="AA15" s="80"/>
      <c r="AB15" s="80"/>
      <c r="AC15" s="80"/>
      <c r="AD15" s="129"/>
      <c r="AE15" s="80"/>
      <c r="AF15" s="80"/>
      <c r="AG15" s="80"/>
      <c r="AH15" s="80"/>
      <c r="AI15" s="128"/>
      <c r="AJ15" s="80"/>
      <c r="AK15" s="129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115"/>
      <c r="BR15" s="115"/>
      <c r="BS15" s="115"/>
      <c r="BT15" s="115"/>
    </row>
    <row r="16" spans="1:75" ht="18" customHeight="1">
      <c r="A16" s="113"/>
      <c r="B16" s="80"/>
      <c r="C16" s="80" t="s">
        <v>110</v>
      </c>
      <c r="D16" s="80"/>
      <c r="E16" s="80"/>
      <c r="F16" s="80"/>
      <c r="G16" s="121">
        <v>1</v>
      </c>
      <c r="H16" s="122"/>
      <c r="I16" s="122"/>
      <c r="J16" s="122"/>
      <c r="K16" s="122"/>
      <c r="L16" s="80" t="s">
        <v>111</v>
      </c>
      <c r="M16" s="80"/>
      <c r="N16" s="80"/>
      <c r="O16" s="80"/>
      <c r="P16" s="80" t="s">
        <v>59</v>
      </c>
      <c r="Q16" s="80"/>
      <c r="R16" s="80"/>
      <c r="S16" s="80"/>
      <c r="T16" s="121">
        <v>20</v>
      </c>
      <c r="U16" s="122"/>
      <c r="V16" s="122"/>
      <c r="W16" s="122"/>
      <c r="X16" s="122"/>
      <c r="Y16" s="80" t="s">
        <v>112</v>
      </c>
      <c r="Z16" s="80"/>
      <c r="AA16" s="80"/>
      <c r="AB16" s="80"/>
      <c r="AC16" s="80"/>
      <c r="AD16" s="129"/>
      <c r="AE16" s="80"/>
      <c r="AF16" s="80"/>
      <c r="AG16" s="80"/>
      <c r="AH16" s="80"/>
      <c r="AI16" s="128"/>
      <c r="AJ16" s="80"/>
      <c r="AK16" s="129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115"/>
      <c r="BR16" s="115"/>
      <c r="BS16" s="115"/>
      <c r="BT16" s="115"/>
    </row>
    <row r="17" spans="1:72" ht="18" customHeight="1">
      <c r="A17" s="113"/>
      <c r="B17" s="80"/>
      <c r="C17" s="80"/>
      <c r="D17" s="80"/>
      <c r="E17" s="80"/>
      <c r="F17" s="80"/>
      <c r="G17" s="80" t="s">
        <v>113</v>
      </c>
      <c r="H17" s="121"/>
      <c r="I17" s="122"/>
      <c r="J17" s="122"/>
      <c r="K17" s="122"/>
      <c r="L17" s="122"/>
      <c r="M17" s="122"/>
      <c r="N17" s="80"/>
      <c r="O17" s="80"/>
      <c r="P17" s="80"/>
      <c r="Q17" s="121">
        <v>5</v>
      </c>
      <c r="R17" s="122"/>
      <c r="S17" s="122"/>
      <c r="T17" s="122"/>
      <c r="U17" s="80" t="s">
        <v>114</v>
      </c>
      <c r="V17" s="129"/>
      <c r="W17" s="80"/>
      <c r="X17" s="80"/>
      <c r="Y17" s="80"/>
      <c r="Z17" s="80"/>
      <c r="AA17" s="80"/>
      <c r="AB17" s="80"/>
      <c r="AC17" s="80"/>
      <c r="AD17" s="129"/>
      <c r="AE17" s="80"/>
      <c r="AF17" s="80"/>
      <c r="AG17" s="80"/>
      <c r="AH17" s="80"/>
      <c r="AI17" s="128"/>
      <c r="AJ17" s="80"/>
      <c r="AK17" s="129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115"/>
      <c r="BR17" s="115"/>
      <c r="BS17" s="115"/>
      <c r="BT17" s="115"/>
    </row>
    <row r="18" spans="1:72" ht="18" customHeight="1">
      <c r="A18" s="113"/>
      <c r="B18" s="80"/>
      <c r="C18" s="80"/>
      <c r="D18" s="80"/>
      <c r="E18" s="80"/>
      <c r="F18" s="80"/>
      <c r="G18" s="80" t="s">
        <v>115</v>
      </c>
      <c r="H18" s="121"/>
      <c r="I18" s="122"/>
      <c r="J18" s="122"/>
      <c r="K18" s="122"/>
      <c r="L18" s="122"/>
      <c r="M18" s="122"/>
      <c r="N18" s="80"/>
      <c r="O18" s="80"/>
      <c r="P18" s="80"/>
      <c r="Q18" s="121">
        <v>10</v>
      </c>
      <c r="R18" s="122"/>
      <c r="S18" s="122"/>
      <c r="T18" s="122"/>
      <c r="U18" s="80" t="s">
        <v>114</v>
      </c>
      <c r="V18" s="129"/>
      <c r="W18" s="80"/>
      <c r="X18" s="80"/>
      <c r="Y18" s="80"/>
      <c r="Z18" s="80"/>
      <c r="AA18" s="80"/>
      <c r="AB18" s="80"/>
      <c r="AC18" s="80"/>
      <c r="AD18" s="129"/>
      <c r="AE18" s="80"/>
      <c r="AF18" s="80"/>
      <c r="AG18" s="80"/>
      <c r="AH18" s="80"/>
      <c r="AI18" s="128"/>
      <c r="AJ18" s="80"/>
      <c r="AK18" s="129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115"/>
      <c r="BR18" s="115"/>
      <c r="BS18" s="115"/>
      <c r="BT18" s="115"/>
    </row>
    <row r="19" spans="1:72" ht="18" customHeight="1">
      <c r="A19" s="113"/>
      <c r="B19" s="80"/>
      <c r="C19" s="80"/>
      <c r="D19" s="80"/>
      <c r="E19" s="80"/>
      <c r="F19" s="80"/>
      <c r="G19" s="80" t="s">
        <v>116</v>
      </c>
      <c r="H19" s="121"/>
      <c r="I19" s="122"/>
      <c r="J19" s="122"/>
      <c r="K19" s="122"/>
      <c r="L19" s="122"/>
      <c r="M19" s="122"/>
      <c r="N19" s="80"/>
      <c r="O19" s="80"/>
      <c r="P19" s="80"/>
      <c r="Q19" s="121">
        <v>5</v>
      </c>
      <c r="R19" s="122"/>
      <c r="S19" s="122"/>
      <c r="T19" s="122"/>
      <c r="U19" s="80" t="s">
        <v>114</v>
      </c>
      <c r="V19" s="129"/>
      <c r="W19" s="80"/>
      <c r="X19" s="80"/>
      <c r="Y19" s="80"/>
      <c r="Z19" s="80"/>
      <c r="AA19" s="80"/>
      <c r="AB19" s="80"/>
      <c r="AC19" s="80"/>
      <c r="AD19" s="129"/>
      <c r="AE19" s="80"/>
      <c r="AF19" s="80"/>
      <c r="AG19" s="80"/>
      <c r="AH19" s="80"/>
      <c r="AI19" s="128"/>
      <c r="AJ19" s="80"/>
      <c r="AK19" s="129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115"/>
      <c r="BR19" s="115"/>
      <c r="BS19" s="115"/>
      <c r="BT19" s="115"/>
    </row>
    <row r="20" spans="1:72" ht="18" customHeight="1">
      <c r="A20" s="113"/>
      <c r="B20" s="80"/>
      <c r="C20" s="80"/>
      <c r="D20" s="80"/>
      <c r="E20" s="80"/>
      <c r="F20" s="164"/>
      <c r="G20" s="164" t="s">
        <v>117</v>
      </c>
      <c r="H20" s="165"/>
      <c r="I20" s="166"/>
      <c r="J20" s="166"/>
      <c r="K20" s="166"/>
      <c r="L20" s="166"/>
      <c r="M20" s="166"/>
      <c r="N20" s="164"/>
      <c r="O20" s="164"/>
      <c r="P20" s="164"/>
      <c r="Q20" s="165">
        <v>20</v>
      </c>
      <c r="R20" s="166"/>
      <c r="S20" s="166"/>
      <c r="T20" s="166"/>
      <c r="U20" s="164" t="s">
        <v>114</v>
      </c>
      <c r="V20" s="167"/>
      <c r="W20" s="164"/>
      <c r="X20" s="164"/>
      <c r="Y20" s="164"/>
      <c r="Z20" s="164"/>
      <c r="AA20" s="80"/>
      <c r="AB20" s="80"/>
      <c r="AC20" s="80"/>
      <c r="AD20" s="129"/>
      <c r="AE20" s="80"/>
      <c r="AF20" s="80"/>
      <c r="AG20" s="80"/>
      <c r="AH20" s="80"/>
      <c r="AI20" s="128"/>
      <c r="AJ20" s="80"/>
      <c r="AK20" s="129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115"/>
      <c r="BR20" s="115"/>
      <c r="BS20" s="115"/>
      <c r="BT20" s="115"/>
    </row>
    <row r="21" spans="1:72" ht="18" customHeight="1">
      <c r="A21" s="113"/>
      <c r="B21" s="80"/>
      <c r="C21" s="80"/>
      <c r="D21" s="80"/>
      <c r="E21" s="80"/>
      <c r="F21" s="80"/>
      <c r="G21" s="80"/>
      <c r="H21" s="129"/>
      <c r="I21" s="80" t="s">
        <v>38</v>
      </c>
      <c r="J21" s="80"/>
      <c r="K21" s="80"/>
      <c r="L21" s="80"/>
      <c r="M21" s="80"/>
      <c r="N21" s="168"/>
      <c r="O21" s="80" t="s">
        <v>118</v>
      </c>
      <c r="P21" s="80"/>
      <c r="Q21" s="121">
        <f>SUM(Q17:Q20)</f>
        <v>40</v>
      </c>
      <c r="R21" s="122"/>
      <c r="S21" s="122"/>
      <c r="T21" s="122"/>
      <c r="U21" s="80" t="s">
        <v>114</v>
      </c>
      <c r="V21" s="129"/>
      <c r="W21" s="80"/>
      <c r="X21" s="80"/>
      <c r="Y21" s="80"/>
      <c r="Z21" s="80"/>
      <c r="AA21" s="80"/>
      <c r="AB21" s="80"/>
      <c r="AC21" s="80"/>
      <c r="AD21" s="129"/>
      <c r="AE21" s="80"/>
      <c r="AF21" s="80"/>
      <c r="AG21" s="80"/>
      <c r="AH21" s="80"/>
      <c r="AI21" s="128"/>
      <c r="AJ21" s="80"/>
      <c r="AK21" s="129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115"/>
      <c r="BR21" s="115"/>
      <c r="BS21" s="115"/>
      <c r="BT21" s="115"/>
    </row>
    <row r="22" spans="1:72" ht="18" customHeight="1">
      <c r="A22" s="113"/>
      <c r="B22" s="80"/>
      <c r="C22" s="80" t="s">
        <v>119</v>
      </c>
      <c r="D22" s="80"/>
      <c r="E22" s="80"/>
      <c r="F22" s="80"/>
      <c r="G22" s="80"/>
      <c r="H22" s="121">
        <f>G16</f>
        <v>1</v>
      </c>
      <c r="I22" s="122"/>
      <c r="J22" s="122"/>
      <c r="K22" s="122"/>
      <c r="L22" s="124" t="s">
        <v>87</v>
      </c>
      <c r="M22" s="120"/>
      <c r="N22" s="121">
        <f>T16</f>
        <v>20</v>
      </c>
      <c r="O22" s="122"/>
      <c r="P22" s="122"/>
      <c r="Q22" s="122"/>
      <c r="R22" s="120" t="s">
        <v>88</v>
      </c>
      <c r="S22" s="120"/>
      <c r="T22" s="121">
        <v>2</v>
      </c>
      <c r="U22" s="122"/>
      <c r="V22" s="122"/>
      <c r="W22" s="122"/>
      <c r="X22" s="120" t="s">
        <v>88</v>
      </c>
      <c r="Y22" s="120"/>
      <c r="Z22" s="121">
        <v>60</v>
      </c>
      <c r="AA22" s="122"/>
      <c r="AB22" s="122"/>
      <c r="AC22" s="122"/>
      <c r="AD22" s="124" t="s">
        <v>89</v>
      </c>
      <c r="AE22" s="120"/>
      <c r="AF22" s="121">
        <f>H22/N22*T22*Z22</f>
        <v>6</v>
      </c>
      <c r="AG22" s="122"/>
      <c r="AH22" s="122"/>
      <c r="AI22" s="122"/>
      <c r="AJ22" s="122"/>
      <c r="AK22" s="80" t="s">
        <v>114</v>
      </c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115"/>
      <c r="BR22" s="115"/>
      <c r="BS22" s="115"/>
      <c r="BT22" s="115"/>
    </row>
    <row r="23" spans="1:72" ht="18" customHeight="1">
      <c r="A23" s="113"/>
      <c r="B23" s="80"/>
      <c r="C23" s="80" t="s">
        <v>120</v>
      </c>
      <c r="D23" s="80"/>
      <c r="E23" s="80"/>
      <c r="F23" s="80"/>
      <c r="G23" s="80"/>
      <c r="H23" s="121">
        <f>Q21</f>
        <v>40</v>
      </c>
      <c r="I23" s="122"/>
      <c r="J23" s="122"/>
      <c r="K23" s="122"/>
      <c r="L23" s="124" t="s">
        <v>53</v>
      </c>
      <c r="M23" s="120"/>
      <c r="N23" s="121">
        <f>AF22</f>
        <v>6</v>
      </c>
      <c r="O23" s="122"/>
      <c r="P23" s="122"/>
      <c r="Q23" s="122"/>
      <c r="R23" s="124" t="s">
        <v>89</v>
      </c>
      <c r="S23" s="120"/>
      <c r="T23" s="121">
        <f>INT(H23+N23)</f>
        <v>46</v>
      </c>
      <c r="U23" s="122"/>
      <c r="V23" s="122"/>
      <c r="W23" s="122"/>
      <c r="X23" s="122"/>
      <c r="Y23" s="80" t="s">
        <v>114</v>
      </c>
      <c r="Z23" s="80"/>
      <c r="AA23" s="80"/>
      <c r="AB23" s="80"/>
      <c r="AC23" s="80"/>
      <c r="AD23" s="129"/>
      <c r="AE23" s="80"/>
      <c r="AF23" s="80"/>
      <c r="AG23" s="80"/>
      <c r="AH23" s="80"/>
      <c r="AI23" s="128"/>
      <c r="AJ23" s="80"/>
      <c r="AK23" s="129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115"/>
      <c r="BR23" s="115"/>
      <c r="BS23" s="115"/>
      <c r="BT23" s="115"/>
    </row>
    <row r="24" spans="1:72" ht="18" customHeight="1">
      <c r="A24" s="113"/>
      <c r="B24" s="80"/>
      <c r="C24" s="80"/>
      <c r="D24" s="80" t="s">
        <v>121</v>
      </c>
      <c r="E24" s="80"/>
      <c r="F24" s="80"/>
      <c r="G24" s="80"/>
      <c r="H24" s="80"/>
      <c r="I24" s="121">
        <v>60</v>
      </c>
      <c r="J24" s="122"/>
      <c r="K24" s="122"/>
      <c r="L24" s="122"/>
      <c r="M24" s="120" t="s">
        <v>88</v>
      </c>
      <c r="N24" s="120"/>
      <c r="O24" s="154">
        <f>E14</f>
        <v>5500</v>
      </c>
      <c r="P24" s="122"/>
      <c r="Q24" s="122"/>
      <c r="R24" s="122"/>
      <c r="S24" s="122"/>
      <c r="T24" s="120" t="s">
        <v>88</v>
      </c>
      <c r="U24" s="120"/>
      <c r="V24" s="121">
        <v>0.9</v>
      </c>
      <c r="W24" s="122"/>
      <c r="X24" s="122"/>
      <c r="Y24" s="122"/>
      <c r="Z24" s="80" t="s">
        <v>122</v>
      </c>
      <c r="AA24" s="80"/>
      <c r="AB24" s="80"/>
      <c r="AC24" s="80"/>
      <c r="AD24" s="121">
        <f>T23</f>
        <v>46</v>
      </c>
      <c r="AE24" s="122"/>
      <c r="AF24" s="122"/>
      <c r="AG24" s="122"/>
      <c r="AH24" s="124" t="s">
        <v>89</v>
      </c>
      <c r="AI24" s="120"/>
      <c r="AJ24" s="121">
        <f>ROUNDDOWN((I24*O24*V24)/AD24,2)</f>
        <v>6456.52</v>
      </c>
      <c r="AK24" s="122"/>
      <c r="AL24" s="122"/>
      <c r="AM24" s="122"/>
      <c r="AN24" s="122"/>
      <c r="AO24" s="122"/>
      <c r="AP24" s="122"/>
      <c r="AQ24" s="80" t="s">
        <v>114</v>
      </c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115"/>
      <c r="BR24" s="115"/>
      <c r="BS24" s="115"/>
      <c r="BT24" s="115"/>
    </row>
    <row r="25" spans="1:72" ht="18" customHeight="1">
      <c r="A25" s="113"/>
      <c r="B25" s="80"/>
      <c r="C25" s="80"/>
      <c r="D25" s="80"/>
      <c r="E25" s="80" t="s">
        <v>123</v>
      </c>
      <c r="F25" s="80"/>
      <c r="G25" s="80"/>
      <c r="H25" s="129"/>
      <c r="I25" s="80"/>
      <c r="J25" s="80"/>
      <c r="K25" s="80"/>
      <c r="L25" s="80"/>
      <c r="M25" s="80"/>
      <c r="N25" s="80"/>
      <c r="O25" s="80"/>
      <c r="P25" s="80"/>
      <c r="Q25" s="707" t="e">
        <f>#REF!</f>
        <v>#REF!</v>
      </c>
      <c r="R25" s="705"/>
      <c r="S25" s="705"/>
      <c r="T25" s="705"/>
      <c r="U25" s="705"/>
      <c r="V25" s="705"/>
      <c r="W25" s="705"/>
      <c r="X25" s="124" t="s">
        <v>87</v>
      </c>
      <c r="Y25" s="120"/>
      <c r="Z25" s="121">
        <f>AJ24</f>
        <v>6456.52</v>
      </c>
      <c r="AA25" s="122"/>
      <c r="AB25" s="122"/>
      <c r="AC25" s="122"/>
      <c r="AD25" s="122"/>
      <c r="AE25" s="122"/>
      <c r="AF25" s="122"/>
      <c r="AG25" s="24" t="s">
        <v>522</v>
      </c>
      <c r="AH25" s="80"/>
      <c r="AI25" s="128"/>
      <c r="AJ25" s="24" t="s">
        <v>523</v>
      </c>
      <c r="AK25" s="121">
        <v>36</v>
      </c>
      <c r="AL25" s="122"/>
      <c r="AM25" s="122"/>
      <c r="AN25" s="122"/>
      <c r="AO25" s="124" t="s">
        <v>87</v>
      </c>
      <c r="AP25" s="120"/>
      <c r="AQ25" s="121">
        <f>T23</f>
        <v>46</v>
      </c>
      <c r="AR25" s="122"/>
      <c r="AS25" s="122"/>
      <c r="AT25" s="122"/>
      <c r="AU25" s="80" t="s">
        <v>124</v>
      </c>
      <c r="AV25" s="80"/>
      <c r="AW25" s="80"/>
      <c r="AX25" s="80"/>
      <c r="AY25" s="121" t="e">
        <f>ROUNDDOWN(Q25/Z25*(AK25/AQ25),3)</f>
        <v>#REF!</v>
      </c>
      <c r="AZ25" s="122"/>
      <c r="BA25" s="122"/>
      <c r="BB25" s="122"/>
      <c r="BC25" s="122"/>
      <c r="BD25" s="694" t="s">
        <v>507</v>
      </c>
      <c r="BE25" s="695"/>
      <c r="BF25" s="695"/>
      <c r="BG25" s="695"/>
      <c r="BH25" s="695"/>
      <c r="BI25" s="695"/>
      <c r="BJ25" s="695"/>
      <c r="BK25" s="695"/>
      <c r="BL25" s="695"/>
      <c r="BM25" s="695"/>
      <c r="BN25" s="695"/>
      <c r="BO25" s="695"/>
      <c r="BP25" s="80"/>
      <c r="BQ25" s="115"/>
      <c r="BR25" s="115"/>
      <c r="BS25" s="115"/>
      <c r="BT25" s="115"/>
    </row>
    <row r="26" spans="1:72" ht="18" customHeight="1">
      <c r="A26" s="113"/>
      <c r="B26" s="80"/>
      <c r="C26" s="80"/>
      <c r="D26" s="80"/>
      <c r="E26" s="80" t="s">
        <v>125</v>
      </c>
      <c r="F26" s="80"/>
      <c r="G26" s="80"/>
      <c r="H26" s="129"/>
      <c r="I26" s="80"/>
      <c r="J26" s="80"/>
      <c r="K26" s="80"/>
      <c r="L26" s="80"/>
      <c r="M26" s="80"/>
      <c r="N26" s="80"/>
      <c r="O26" s="80"/>
      <c r="P26" s="80"/>
      <c r="Q26" s="707" t="e">
        <f>#REF!</f>
        <v>#REF!</v>
      </c>
      <c r="R26" s="705"/>
      <c r="S26" s="705"/>
      <c r="T26" s="705"/>
      <c r="U26" s="705"/>
      <c r="V26" s="705"/>
      <c r="W26" s="705"/>
      <c r="X26" s="124" t="s">
        <v>87</v>
      </c>
      <c r="Y26" s="120"/>
      <c r="Z26" s="121">
        <f>AJ24</f>
        <v>6456.52</v>
      </c>
      <c r="AA26" s="122"/>
      <c r="AB26" s="122"/>
      <c r="AC26" s="122"/>
      <c r="AD26" s="122"/>
      <c r="AE26" s="122"/>
      <c r="AF26" s="122"/>
      <c r="AG26" s="124" t="s">
        <v>89</v>
      </c>
      <c r="AH26" s="120"/>
      <c r="AI26" s="121" t="e">
        <f>ROUNDDOWN(Q26/Z26,3)</f>
        <v>#REF!</v>
      </c>
      <c r="AJ26" s="122"/>
      <c r="AK26" s="122"/>
      <c r="AL26" s="122"/>
      <c r="AM26" s="122"/>
      <c r="AN26" s="80"/>
      <c r="AO26" s="695" t="s">
        <v>508</v>
      </c>
      <c r="AP26" s="695"/>
      <c r="AQ26" s="695"/>
      <c r="AR26" s="695"/>
      <c r="AS26" s="695"/>
      <c r="AT26" s="695"/>
      <c r="AU26" s="695"/>
      <c r="AV26" s="695"/>
      <c r="AW26" s="695"/>
      <c r="AX26" s="695"/>
      <c r="AY26" s="695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115"/>
      <c r="BR26" s="115"/>
      <c r="BS26" s="115"/>
      <c r="BT26" s="115"/>
    </row>
    <row r="27" spans="1:72" ht="18" customHeight="1">
      <c r="A27" s="113"/>
      <c r="B27" s="80"/>
      <c r="C27" s="80"/>
      <c r="D27" s="80"/>
      <c r="E27" s="80" t="s">
        <v>126</v>
      </c>
      <c r="F27" s="80"/>
      <c r="G27" s="80"/>
      <c r="H27" s="129"/>
      <c r="I27" s="80"/>
      <c r="J27" s="80"/>
      <c r="K27" s="80"/>
      <c r="L27" s="80"/>
      <c r="M27" s="80"/>
      <c r="N27" s="80"/>
      <c r="O27" s="80"/>
      <c r="P27" s="80"/>
      <c r="Q27" s="707" t="e">
        <f>#REF!</f>
        <v>#REF!</v>
      </c>
      <c r="R27" s="705"/>
      <c r="S27" s="705"/>
      <c r="T27" s="705"/>
      <c r="U27" s="705"/>
      <c r="V27" s="705"/>
      <c r="W27" s="705"/>
      <c r="X27" s="124" t="s">
        <v>87</v>
      </c>
      <c r="Y27" s="120"/>
      <c r="Z27" s="121">
        <f>AJ24</f>
        <v>6456.52</v>
      </c>
      <c r="AA27" s="122"/>
      <c r="AB27" s="122"/>
      <c r="AC27" s="122"/>
      <c r="AD27" s="122"/>
      <c r="AE27" s="122"/>
      <c r="AF27" s="122"/>
      <c r="AG27" s="124" t="s">
        <v>89</v>
      </c>
      <c r="AH27" s="120"/>
      <c r="AI27" s="121" t="e">
        <f>ROUNDDOWN(Q27/Z27,3)</f>
        <v>#REF!</v>
      </c>
      <c r="AJ27" s="122"/>
      <c r="AK27" s="122"/>
      <c r="AL27" s="122"/>
      <c r="AM27" s="122"/>
      <c r="AN27" s="80"/>
      <c r="AO27" s="695" t="s">
        <v>508</v>
      </c>
      <c r="AP27" s="695"/>
      <c r="AQ27" s="695"/>
      <c r="AR27" s="695"/>
      <c r="AS27" s="695"/>
      <c r="AT27" s="695"/>
      <c r="AU27" s="695"/>
      <c r="AV27" s="695"/>
      <c r="AW27" s="695"/>
      <c r="AX27" s="695"/>
      <c r="AY27" s="695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115"/>
      <c r="BR27" s="115"/>
      <c r="BS27" s="115"/>
      <c r="BT27" s="115"/>
    </row>
    <row r="28" spans="1:72" ht="18" customHeight="1">
      <c r="A28" s="113"/>
      <c r="B28" s="80"/>
      <c r="C28" s="80"/>
      <c r="D28" s="80" t="s">
        <v>127</v>
      </c>
      <c r="E28" s="80"/>
      <c r="F28" s="80"/>
      <c r="G28" s="80"/>
      <c r="H28" s="129"/>
      <c r="I28" s="80"/>
      <c r="J28" s="80"/>
      <c r="K28" s="80"/>
      <c r="L28" s="80"/>
      <c r="M28" s="80"/>
      <c r="N28" s="80"/>
      <c r="O28" s="80"/>
      <c r="P28" s="80"/>
      <c r="Q28" s="129"/>
      <c r="R28" s="80"/>
      <c r="S28" s="80"/>
      <c r="T28" s="80"/>
      <c r="U28" s="80"/>
      <c r="V28" s="129"/>
      <c r="W28" s="80"/>
      <c r="X28" s="80"/>
      <c r="Y28" s="80"/>
      <c r="Z28" s="80"/>
      <c r="AA28" s="80"/>
      <c r="AB28" s="80"/>
      <c r="AC28" s="80"/>
      <c r="AD28" s="129"/>
      <c r="AE28" s="80"/>
      <c r="AF28" s="80"/>
      <c r="AG28" s="80"/>
      <c r="AH28" s="80"/>
      <c r="AI28" s="128"/>
      <c r="AJ28" s="80"/>
      <c r="AK28" s="129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115"/>
      <c r="BR28" s="115"/>
      <c r="BS28" s="115"/>
      <c r="BT28" s="115"/>
    </row>
    <row r="29" spans="1:72" ht="18" customHeight="1">
      <c r="A29" s="113"/>
      <c r="B29" s="80"/>
      <c r="C29" s="80"/>
      <c r="D29" s="80"/>
      <c r="E29" s="80" t="s">
        <v>60</v>
      </c>
      <c r="F29" s="80"/>
      <c r="G29" s="80"/>
      <c r="H29" s="129"/>
      <c r="I29" s="80"/>
      <c r="J29" s="80"/>
      <c r="K29" s="80"/>
      <c r="L29" s="80"/>
      <c r="M29" s="80"/>
      <c r="N29" s="80"/>
      <c r="O29" s="80"/>
      <c r="P29" s="154">
        <f>H15</f>
        <v>3000</v>
      </c>
      <c r="Q29" s="122"/>
      <c r="R29" s="122"/>
      <c r="S29" s="122"/>
      <c r="T29" s="122"/>
      <c r="U29" s="122"/>
      <c r="V29" s="124" t="s">
        <v>87</v>
      </c>
      <c r="W29" s="120"/>
      <c r="X29" s="154">
        <v>100</v>
      </c>
      <c r="Y29" s="122"/>
      <c r="Z29" s="122"/>
      <c r="AA29" s="122"/>
      <c r="AB29" s="122"/>
      <c r="AC29" s="124" t="s">
        <v>89</v>
      </c>
      <c r="AD29" s="120"/>
      <c r="AE29" s="121" t="e">
        <f>INT(AY25*P29/X29)</f>
        <v>#REF!</v>
      </c>
      <c r="AF29" s="122"/>
      <c r="AG29" s="122"/>
      <c r="AH29" s="122"/>
      <c r="AI29" s="122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115" t="e">
        <f>SUM(BR29:BT29)</f>
        <v>#REF!</v>
      </c>
      <c r="BR29" s="116"/>
      <c r="BS29" s="116" t="e">
        <f>AE29</f>
        <v>#REF!</v>
      </c>
      <c r="BT29" s="116"/>
    </row>
    <row r="30" spans="1:72" ht="18" customHeight="1">
      <c r="A30" s="113"/>
      <c r="B30" s="80"/>
      <c r="C30" s="80"/>
      <c r="D30" s="80"/>
      <c r="E30" s="80" t="s">
        <v>61</v>
      </c>
      <c r="F30" s="80"/>
      <c r="G30" s="80"/>
      <c r="H30" s="129"/>
      <c r="I30" s="80"/>
      <c r="J30" s="80"/>
      <c r="K30" s="80"/>
      <c r="L30" s="80"/>
      <c r="M30" s="80"/>
      <c r="N30" s="80"/>
      <c r="O30" s="80"/>
      <c r="P30" s="154">
        <f>H15</f>
        <v>3000</v>
      </c>
      <c r="Q30" s="122"/>
      <c r="R30" s="122"/>
      <c r="S30" s="122"/>
      <c r="T30" s="122"/>
      <c r="U30" s="122"/>
      <c r="V30" s="124" t="s">
        <v>87</v>
      </c>
      <c r="W30" s="120"/>
      <c r="X30" s="154">
        <v>100</v>
      </c>
      <c r="Y30" s="122"/>
      <c r="Z30" s="122"/>
      <c r="AA30" s="122"/>
      <c r="AB30" s="122"/>
      <c r="AC30" s="124" t="s">
        <v>89</v>
      </c>
      <c r="AD30" s="120"/>
      <c r="AE30" s="121" t="e">
        <f>INT(AI26*P30/X30)</f>
        <v>#REF!</v>
      </c>
      <c r="AF30" s="122"/>
      <c r="AG30" s="122"/>
      <c r="AH30" s="122"/>
      <c r="AI30" s="122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115" t="e">
        <f>SUM(BR30:BT30)</f>
        <v>#REF!</v>
      </c>
      <c r="BR30" s="116" t="e">
        <f>AE30</f>
        <v>#REF!</v>
      </c>
      <c r="BS30" s="116"/>
      <c r="BT30" s="116"/>
    </row>
    <row r="31" spans="1:72" ht="18" customHeight="1">
      <c r="A31" s="113"/>
      <c r="B31" s="80"/>
      <c r="C31" s="80"/>
      <c r="D31" s="80"/>
      <c r="E31" s="80" t="s">
        <v>62</v>
      </c>
      <c r="F31" s="80"/>
      <c r="G31" s="80"/>
      <c r="H31" s="129"/>
      <c r="I31" s="80"/>
      <c r="J31" s="80"/>
      <c r="K31" s="80"/>
      <c r="L31" s="80"/>
      <c r="M31" s="80"/>
      <c r="N31" s="80"/>
      <c r="O31" s="80"/>
      <c r="P31" s="154">
        <f>H15</f>
        <v>3000</v>
      </c>
      <c r="Q31" s="122"/>
      <c r="R31" s="122"/>
      <c r="S31" s="122"/>
      <c r="T31" s="122"/>
      <c r="U31" s="122"/>
      <c r="V31" s="124" t="s">
        <v>87</v>
      </c>
      <c r="W31" s="120"/>
      <c r="X31" s="154">
        <v>100</v>
      </c>
      <c r="Y31" s="122"/>
      <c r="Z31" s="122"/>
      <c r="AA31" s="122"/>
      <c r="AB31" s="122"/>
      <c r="AC31" s="124" t="s">
        <v>89</v>
      </c>
      <c r="AD31" s="120"/>
      <c r="AE31" s="121" t="e">
        <f>INT(AI27*P31/X31)</f>
        <v>#REF!</v>
      </c>
      <c r="AF31" s="122"/>
      <c r="AG31" s="122"/>
      <c r="AH31" s="122"/>
      <c r="AI31" s="122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115" t="e">
        <f>SUM(BR31:BT31)</f>
        <v>#REF!</v>
      </c>
      <c r="BR31" s="116"/>
      <c r="BS31" s="116"/>
      <c r="BT31" s="116" t="e">
        <f>AE31</f>
        <v>#REF!</v>
      </c>
    </row>
    <row r="32" spans="1:72" ht="18" customHeight="1">
      <c r="A32" s="113"/>
      <c r="B32" s="80"/>
      <c r="C32" s="80" t="s">
        <v>57</v>
      </c>
      <c r="D32" s="80"/>
      <c r="E32" s="80"/>
      <c r="F32" s="80"/>
      <c r="G32" s="80"/>
      <c r="H32" s="80"/>
      <c r="I32" s="80"/>
      <c r="J32" s="80"/>
      <c r="K32" s="80"/>
      <c r="L32" s="127"/>
      <c r="M32" s="80"/>
      <c r="N32" s="80"/>
      <c r="O32" s="80"/>
      <c r="P32" s="80"/>
      <c r="Q32" s="80"/>
      <c r="R32" s="80"/>
      <c r="S32" s="80"/>
      <c r="T32" s="128"/>
      <c r="U32" s="80"/>
      <c r="V32" s="129"/>
      <c r="W32" s="80"/>
      <c r="X32" s="80"/>
      <c r="Y32" s="80"/>
      <c r="Z32" s="80"/>
      <c r="AA32" s="80"/>
      <c r="AB32" s="80"/>
      <c r="AC32" s="80"/>
      <c r="AD32" s="129"/>
      <c r="AE32" s="80"/>
      <c r="AF32" s="80"/>
      <c r="AG32" s="80"/>
      <c r="AH32" s="80"/>
      <c r="AI32" s="128"/>
      <c r="AJ32" s="80"/>
      <c r="AK32" s="129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130" t="e">
        <f>SUM(BR32:BT32)</f>
        <v>#REF!</v>
      </c>
      <c r="BR32" s="130" t="e">
        <f>SUM(BR27:BR31)</f>
        <v>#REF!</v>
      </c>
      <c r="BS32" s="130" t="e">
        <f>SUM(BS27:BS31)</f>
        <v>#REF!</v>
      </c>
      <c r="BT32" s="130" t="e">
        <f>SUM(BT27:BT31)</f>
        <v>#REF!</v>
      </c>
    </row>
    <row r="33" spans="1:75" ht="18" customHeight="1">
      <c r="A33" s="113"/>
      <c r="B33" s="80" t="s">
        <v>234</v>
      </c>
      <c r="C33" s="80"/>
      <c r="D33" s="80"/>
      <c r="E33" s="80"/>
      <c r="F33" s="80"/>
      <c r="G33" s="80"/>
      <c r="H33" s="80"/>
      <c r="I33" s="80"/>
      <c r="J33" s="80"/>
      <c r="K33" s="80"/>
      <c r="L33" s="127"/>
      <c r="M33" s="80"/>
      <c r="N33" s="80"/>
      <c r="O33" s="80"/>
      <c r="P33" s="80"/>
      <c r="Q33" s="80"/>
      <c r="R33" s="80"/>
      <c r="S33" s="80"/>
      <c r="T33" s="128"/>
      <c r="U33" s="80"/>
      <c r="V33" s="129"/>
      <c r="W33" s="80"/>
      <c r="X33" s="80"/>
      <c r="Y33" s="80"/>
      <c r="Z33" s="80"/>
      <c r="AA33" s="80"/>
      <c r="AB33" s="80"/>
      <c r="AC33" s="80"/>
      <c r="AD33" s="129"/>
      <c r="AE33" s="80"/>
      <c r="AF33" s="80"/>
      <c r="AG33" s="80"/>
      <c r="AH33" s="80"/>
      <c r="AI33" s="80"/>
      <c r="AJ33" s="80"/>
      <c r="AK33" s="129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115"/>
      <c r="BR33" s="115"/>
      <c r="BS33" s="115"/>
      <c r="BT33" s="115"/>
    </row>
    <row r="34" spans="1:75" ht="18" customHeight="1">
      <c r="A34" s="113"/>
      <c r="B34" s="80"/>
      <c r="C34" s="80"/>
      <c r="D34" s="677" t="s">
        <v>446</v>
      </c>
      <c r="E34" s="698"/>
      <c r="F34" s="698"/>
      <c r="G34" s="698"/>
      <c r="H34" s="698"/>
      <c r="I34" s="698"/>
      <c r="J34" s="698"/>
      <c r="K34" s="698"/>
      <c r="L34" s="698"/>
      <c r="M34" s="698"/>
      <c r="N34" s="698"/>
      <c r="O34" s="698"/>
      <c r="P34" s="698"/>
      <c r="Q34" s="698"/>
      <c r="R34" s="698"/>
      <c r="S34" s="698"/>
      <c r="T34" s="698"/>
      <c r="U34" s="698"/>
      <c r="V34" s="698"/>
      <c r="W34" s="698"/>
      <c r="X34" s="698"/>
      <c r="Y34" s="698"/>
      <c r="Z34" s="698"/>
      <c r="AA34" s="698"/>
      <c r="AB34" s="698"/>
      <c r="AC34" s="698"/>
      <c r="AD34" s="698"/>
      <c r="AE34" s="698"/>
      <c r="AF34" s="698"/>
      <c r="AG34" s="698"/>
      <c r="AH34" s="698"/>
      <c r="AI34" s="698"/>
      <c r="AJ34" s="698"/>
      <c r="AK34" s="698"/>
      <c r="AL34" s="698"/>
      <c r="AM34" s="698"/>
      <c r="AN34" s="698"/>
      <c r="AO34" s="698"/>
      <c r="AP34" s="698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115"/>
      <c r="BR34" s="115"/>
      <c r="BS34" s="115"/>
      <c r="BT34" s="115"/>
    </row>
    <row r="35" spans="1:75" ht="18" customHeight="1">
      <c r="A35" s="113"/>
      <c r="B35" s="80"/>
      <c r="C35" s="80"/>
      <c r="D35" s="677" t="s">
        <v>447</v>
      </c>
      <c r="E35" s="698"/>
      <c r="F35" s="698"/>
      <c r="G35" s="698"/>
      <c r="H35" s="698"/>
      <c r="I35" s="698"/>
      <c r="J35" s="698"/>
      <c r="K35" s="698"/>
      <c r="L35" s="698"/>
      <c r="M35" s="698"/>
      <c r="N35" s="698"/>
      <c r="O35" s="698"/>
      <c r="P35" s="698"/>
      <c r="Q35" s="698"/>
      <c r="R35" s="698"/>
      <c r="S35" s="698"/>
      <c r="T35" s="698"/>
      <c r="U35" s="698"/>
      <c r="V35" s="698"/>
      <c r="W35" s="698"/>
      <c r="X35" s="698"/>
      <c r="Y35" s="698"/>
      <c r="Z35" s="698"/>
      <c r="AA35" s="698"/>
      <c r="AB35" s="698"/>
      <c r="AC35" s="698"/>
      <c r="AD35" s="698"/>
      <c r="AE35" s="698"/>
      <c r="AF35" s="698"/>
      <c r="AG35" s="698"/>
      <c r="AH35" s="698"/>
      <c r="AI35" s="698"/>
      <c r="AJ35" s="698"/>
      <c r="AK35" s="698"/>
      <c r="AL35" s="698"/>
      <c r="AM35" s="698"/>
      <c r="AN35" s="698"/>
      <c r="AO35" s="698"/>
      <c r="AP35" s="698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115"/>
      <c r="BR35" s="115"/>
      <c r="BS35" s="115"/>
      <c r="BT35" s="115"/>
    </row>
    <row r="36" spans="1:75" ht="18" customHeight="1">
      <c r="A36" s="113"/>
      <c r="B36" s="80"/>
      <c r="C36" s="80"/>
      <c r="D36" s="80"/>
      <c r="E36" s="80" t="s">
        <v>60</v>
      </c>
      <c r="F36" s="80"/>
      <c r="G36" s="80"/>
      <c r="H36" s="80"/>
      <c r="I36" s="80"/>
      <c r="J36" s="80"/>
      <c r="K36" s="80"/>
      <c r="L36" s="127"/>
      <c r="M36" s="80"/>
      <c r="N36" s="80"/>
      <c r="O36" s="80"/>
      <c r="P36" s="687" t="e">
        <f>#REF!</f>
        <v>#REF!</v>
      </c>
      <c r="Q36" s="705"/>
      <c r="R36" s="705"/>
      <c r="S36" s="705"/>
      <c r="T36" s="705"/>
      <c r="U36" s="705"/>
      <c r="V36" s="124" t="s">
        <v>87</v>
      </c>
      <c r="W36" s="120"/>
      <c r="X36" s="684">
        <v>62.5</v>
      </c>
      <c r="Y36" s="691"/>
      <c r="Z36" s="691"/>
      <c r="AA36" s="691"/>
      <c r="AB36" s="691"/>
      <c r="AC36" s="80" t="s">
        <v>129</v>
      </c>
      <c r="AD36" s="80"/>
      <c r="AE36" s="80"/>
      <c r="AF36" s="129"/>
      <c r="AG36" s="80"/>
      <c r="AH36" s="80"/>
      <c r="AI36" s="80"/>
      <c r="AJ36" s="121" t="e">
        <f>INT(P36/X36)</f>
        <v>#REF!</v>
      </c>
      <c r="AK36" s="122"/>
      <c r="AL36" s="122"/>
      <c r="AM36" s="122"/>
      <c r="AN36" s="122"/>
      <c r="AO36" s="694" t="s">
        <v>509</v>
      </c>
      <c r="AP36" s="695"/>
      <c r="AQ36" s="695"/>
      <c r="AR36" s="695"/>
      <c r="AS36" s="695"/>
      <c r="AT36" s="695"/>
      <c r="AU36" s="695"/>
      <c r="AV36" s="695"/>
      <c r="AW36" s="695"/>
      <c r="AX36" s="695"/>
      <c r="AY36" s="695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115" t="e">
        <f>SUM(BR36:BT36)</f>
        <v>#REF!</v>
      </c>
      <c r="BR36" s="116"/>
      <c r="BS36" s="116" t="e">
        <f>AJ36</f>
        <v>#REF!</v>
      </c>
      <c r="BT36" s="116"/>
    </row>
    <row r="37" spans="1:75" ht="18" customHeight="1">
      <c r="A37" s="113"/>
      <c r="B37" s="80"/>
      <c r="C37" s="80"/>
      <c r="D37" s="80"/>
      <c r="E37" s="80" t="s">
        <v>61</v>
      </c>
      <c r="F37" s="80"/>
      <c r="G37" s="80"/>
      <c r="H37" s="80"/>
      <c r="I37" s="80"/>
      <c r="J37" s="80"/>
      <c r="K37" s="80"/>
      <c r="L37" s="127"/>
      <c r="M37" s="80"/>
      <c r="N37" s="80"/>
      <c r="O37" s="80"/>
      <c r="P37" s="687" t="e">
        <f>#REF!</f>
        <v>#REF!</v>
      </c>
      <c r="Q37" s="705"/>
      <c r="R37" s="705"/>
      <c r="S37" s="705"/>
      <c r="T37" s="705"/>
      <c r="U37" s="705"/>
      <c r="V37" s="124" t="s">
        <v>87</v>
      </c>
      <c r="W37" s="120"/>
      <c r="X37" s="684">
        <v>62.5</v>
      </c>
      <c r="Y37" s="691"/>
      <c r="Z37" s="691"/>
      <c r="AA37" s="691"/>
      <c r="AB37" s="691"/>
      <c r="AC37" s="80" t="s">
        <v>129</v>
      </c>
      <c r="AD37" s="80"/>
      <c r="AE37" s="80"/>
      <c r="AF37" s="129"/>
      <c r="AG37" s="80"/>
      <c r="AH37" s="80"/>
      <c r="AI37" s="80"/>
      <c r="AJ37" s="121" t="e">
        <f>INT(P37/X37)</f>
        <v>#REF!</v>
      </c>
      <c r="AK37" s="122"/>
      <c r="AL37" s="122"/>
      <c r="AM37" s="122"/>
      <c r="AN37" s="122"/>
      <c r="AO37" s="694" t="s">
        <v>509</v>
      </c>
      <c r="AP37" s="695"/>
      <c r="AQ37" s="695"/>
      <c r="AR37" s="695"/>
      <c r="AS37" s="695"/>
      <c r="AT37" s="695"/>
      <c r="AU37" s="695"/>
      <c r="AV37" s="695"/>
      <c r="AW37" s="695"/>
      <c r="AX37" s="695"/>
      <c r="AY37" s="695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115" t="e">
        <f>SUM(BR37:BT37)</f>
        <v>#REF!</v>
      </c>
      <c r="BR37" s="116" t="e">
        <f>AJ37</f>
        <v>#REF!</v>
      </c>
      <c r="BS37" s="116"/>
      <c r="BT37" s="116"/>
    </row>
    <row r="38" spans="1:75" ht="18" customHeight="1">
      <c r="A38" s="113"/>
      <c r="B38" s="80"/>
      <c r="C38" s="80"/>
      <c r="D38" s="80"/>
      <c r="E38" s="80" t="s">
        <v>62</v>
      </c>
      <c r="F38" s="80"/>
      <c r="G38" s="80"/>
      <c r="H38" s="80"/>
      <c r="I38" s="80"/>
      <c r="J38" s="80"/>
      <c r="K38" s="80"/>
      <c r="L38" s="127"/>
      <c r="M38" s="80"/>
      <c r="N38" s="80"/>
      <c r="O38" s="80"/>
      <c r="P38" s="687" t="e">
        <f>#REF!</f>
        <v>#REF!</v>
      </c>
      <c r="Q38" s="705"/>
      <c r="R38" s="705"/>
      <c r="S38" s="705"/>
      <c r="T38" s="705"/>
      <c r="U38" s="705"/>
      <c r="V38" s="124" t="s">
        <v>87</v>
      </c>
      <c r="W38" s="120"/>
      <c r="X38" s="684">
        <v>62.5</v>
      </c>
      <c r="Y38" s="691"/>
      <c r="Z38" s="691"/>
      <c r="AA38" s="691"/>
      <c r="AB38" s="691"/>
      <c r="AC38" s="80" t="s">
        <v>129</v>
      </c>
      <c r="AD38" s="80"/>
      <c r="AE38" s="80"/>
      <c r="AF38" s="129"/>
      <c r="AG38" s="80"/>
      <c r="AH38" s="80"/>
      <c r="AI38" s="80"/>
      <c r="AJ38" s="121" t="e">
        <f>INT(P38/X38)</f>
        <v>#REF!</v>
      </c>
      <c r="AK38" s="122"/>
      <c r="AL38" s="122"/>
      <c r="AM38" s="122"/>
      <c r="AN38" s="122"/>
      <c r="AO38" s="694" t="s">
        <v>509</v>
      </c>
      <c r="AP38" s="695"/>
      <c r="AQ38" s="695"/>
      <c r="AR38" s="695"/>
      <c r="AS38" s="695"/>
      <c r="AT38" s="695"/>
      <c r="AU38" s="695"/>
      <c r="AV38" s="695"/>
      <c r="AW38" s="695"/>
      <c r="AX38" s="695"/>
      <c r="AY38" s="695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115" t="e">
        <f>SUM(BR38:BT38)</f>
        <v>#REF!</v>
      </c>
      <c r="BR38" s="116"/>
      <c r="BS38" s="116"/>
      <c r="BT38" s="116" t="e">
        <f>AJ38</f>
        <v>#REF!</v>
      </c>
    </row>
    <row r="39" spans="1:75" ht="18" customHeight="1">
      <c r="A39" s="113"/>
      <c r="B39" s="80"/>
      <c r="C39" s="80" t="s">
        <v>57</v>
      </c>
      <c r="D39" s="80"/>
      <c r="E39" s="80"/>
      <c r="F39" s="80"/>
      <c r="G39" s="80"/>
      <c r="H39" s="80"/>
      <c r="I39" s="80"/>
      <c r="J39" s="80"/>
      <c r="K39" s="80"/>
      <c r="L39" s="127"/>
      <c r="M39" s="80"/>
      <c r="N39" s="80"/>
      <c r="O39" s="80"/>
      <c r="P39" s="80"/>
      <c r="Q39" s="80"/>
      <c r="R39" s="80"/>
      <c r="S39" s="80"/>
      <c r="T39" s="128"/>
      <c r="U39" s="80"/>
      <c r="V39" s="129"/>
      <c r="W39" s="80"/>
      <c r="X39" s="80"/>
      <c r="Y39" s="80"/>
      <c r="Z39" s="80"/>
      <c r="AA39" s="80"/>
      <c r="AB39" s="80"/>
      <c r="AC39" s="80"/>
      <c r="AD39" s="129"/>
      <c r="AE39" s="80"/>
      <c r="AF39" s="80"/>
      <c r="AG39" s="80"/>
      <c r="AH39" s="80"/>
      <c r="AI39" s="128"/>
      <c r="AJ39" s="80"/>
      <c r="AK39" s="129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130" t="e">
        <f>SUM(BR39:BT39)</f>
        <v>#REF!</v>
      </c>
      <c r="BR39" s="130" t="e">
        <f>SUM(BR33:BR38)</f>
        <v>#REF!</v>
      </c>
      <c r="BS39" s="130" t="e">
        <f>SUM(BS33:BS38)</f>
        <v>#REF!</v>
      </c>
      <c r="BT39" s="130" t="e">
        <f>SUM(BT33:BT38)</f>
        <v>#REF!</v>
      </c>
    </row>
    <row r="40" spans="1:75" ht="18" customHeight="1">
      <c r="A40" s="113"/>
      <c r="B40" s="80" t="s">
        <v>384</v>
      </c>
      <c r="C40" s="80"/>
      <c r="D40" s="80"/>
      <c r="E40" s="80"/>
      <c r="F40" s="80"/>
      <c r="G40" s="80"/>
      <c r="H40" s="80"/>
      <c r="I40" s="80"/>
      <c r="J40" s="80"/>
      <c r="K40" s="80"/>
      <c r="L40" s="127"/>
      <c r="M40" s="80"/>
      <c r="N40" s="80"/>
      <c r="O40" s="80"/>
      <c r="P40" s="80"/>
      <c r="Q40" s="80"/>
      <c r="R40" s="80"/>
      <c r="S40" s="80"/>
      <c r="T40" s="128"/>
      <c r="U40" s="80"/>
      <c r="V40" s="129"/>
      <c r="W40" s="80"/>
      <c r="X40" s="80"/>
      <c r="Y40" s="80"/>
      <c r="Z40" s="80"/>
      <c r="AA40" s="80"/>
      <c r="AB40" s="80"/>
      <c r="AC40" s="80"/>
      <c r="AD40" s="129"/>
      <c r="AE40" s="80"/>
      <c r="AF40" s="80"/>
      <c r="AG40" s="80"/>
      <c r="AH40" s="80"/>
      <c r="AI40" s="80"/>
      <c r="AJ40" s="80"/>
      <c r="AK40" s="129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115"/>
      <c r="BR40" s="115"/>
      <c r="BS40" s="115"/>
      <c r="BT40" s="115"/>
    </row>
    <row r="41" spans="1:75" ht="18" customHeight="1">
      <c r="A41" s="113"/>
      <c r="B41" s="80"/>
      <c r="C41" s="80"/>
      <c r="D41" s="80" t="s">
        <v>374</v>
      </c>
      <c r="E41" s="80"/>
      <c r="F41" s="80"/>
      <c r="G41" s="80"/>
      <c r="H41" s="121">
        <v>500</v>
      </c>
      <c r="I41" s="122"/>
      <c r="J41" s="122"/>
      <c r="K41" s="122"/>
      <c r="L41" s="127" t="s">
        <v>375</v>
      </c>
      <c r="M41" s="80"/>
      <c r="N41" s="80"/>
      <c r="O41" s="80"/>
      <c r="P41" s="80"/>
      <c r="Q41" s="80"/>
      <c r="R41" s="80"/>
      <c r="S41" s="121">
        <v>8</v>
      </c>
      <c r="T41" s="122"/>
      <c r="U41" s="122"/>
      <c r="V41" s="122"/>
      <c r="W41" s="80" t="s">
        <v>376</v>
      </c>
      <c r="X41" s="80"/>
      <c r="Y41" s="80"/>
      <c r="Z41" s="80"/>
      <c r="AA41" s="80"/>
      <c r="AB41" s="80"/>
      <c r="AC41" s="80"/>
      <c r="AD41" s="129"/>
      <c r="AE41" s="80"/>
      <c r="AF41" s="121">
        <f>H41/S41</f>
        <v>62.5</v>
      </c>
      <c r="AG41" s="122"/>
      <c r="AH41" s="122"/>
      <c r="AI41" s="122"/>
      <c r="AJ41" s="80" t="s">
        <v>377</v>
      </c>
      <c r="AK41" s="129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115"/>
      <c r="BR41" s="115"/>
      <c r="BS41" s="115"/>
      <c r="BT41" s="115"/>
    </row>
    <row r="42" spans="1:75" ht="18" customHeight="1">
      <c r="A42" s="113"/>
      <c r="B42" s="80"/>
      <c r="C42" s="80"/>
      <c r="D42" s="80"/>
      <c r="E42" s="80" t="s">
        <v>378</v>
      </c>
      <c r="F42" s="80"/>
      <c r="G42" s="80"/>
      <c r="H42" s="80"/>
      <c r="I42" s="80"/>
      <c r="J42" s="80"/>
      <c r="K42" s="80"/>
      <c r="L42" s="127"/>
      <c r="M42" s="80"/>
      <c r="N42" s="80"/>
      <c r="O42" s="80"/>
      <c r="P42" s="687" t="e">
        <f>#REF!</f>
        <v>#REF!</v>
      </c>
      <c r="Q42" s="693"/>
      <c r="R42" s="693"/>
      <c r="S42" s="693"/>
      <c r="T42" s="693"/>
      <c r="U42" s="693"/>
      <c r="V42" s="124" t="s">
        <v>190</v>
      </c>
      <c r="W42" s="120"/>
      <c r="X42" s="121">
        <f>AF41</f>
        <v>62.5</v>
      </c>
      <c r="Y42" s="122"/>
      <c r="Z42" s="122"/>
      <c r="AA42" s="122"/>
      <c r="AB42" s="122"/>
      <c r="AC42" s="80" t="s">
        <v>379</v>
      </c>
      <c r="AD42" s="80"/>
      <c r="AE42" s="80"/>
      <c r="AF42" s="129"/>
      <c r="AG42" s="80"/>
      <c r="AH42" s="80"/>
      <c r="AI42" s="80"/>
      <c r="AJ42" s="121" t="e">
        <f>INT((P42/X42)*0.5)</f>
        <v>#REF!</v>
      </c>
      <c r="AK42" s="122"/>
      <c r="AL42" s="122"/>
      <c r="AM42" s="122"/>
      <c r="AN42" s="122"/>
      <c r="AO42" s="694" t="s">
        <v>510</v>
      </c>
      <c r="AP42" s="695"/>
      <c r="AQ42" s="695"/>
      <c r="AR42" s="695"/>
      <c r="AS42" s="695"/>
      <c r="AT42" s="695"/>
      <c r="AU42" s="695"/>
      <c r="AV42" s="695"/>
      <c r="AW42" s="695"/>
      <c r="AX42" s="695"/>
      <c r="AY42" s="695"/>
      <c r="AZ42" s="704"/>
      <c r="BA42" s="704"/>
      <c r="BB42" s="704"/>
      <c r="BC42" s="704"/>
      <c r="BD42" s="704"/>
      <c r="BE42" s="704"/>
      <c r="BF42" s="704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115" t="e">
        <f>SUM(BR42:BT42)</f>
        <v>#REF!</v>
      </c>
      <c r="BR42" s="116"/>
      <c r="BS42" s="116" t="e">
        <f>INT(AJ42)</f>
        <v>#REF!</v>
      </c>
      <c r="BT42" s="116"/>
    </row>
    <row r="43" spans="1:75" ht="18" customHeight="1">
      <c r="A43" s="113"/>
      <c r="B43" s="80"/>
      <c r="C43" s="80"/>
      <c r="D43" s="80"/>
      <c r="E43" s="80" t="s">
        <v>380</v>
      </c>
      <c r="F43" s="80"/>
      <c r="G43" s="80"/>
      <c r="H43" s="80"/>
      <c r="I43" s="80"/>
      <c r="J43" s="80"/>
      <c r="K43" s="80"/>
      <c r="L43" s="127"/>
      <c r="M43" s="80"/>
      <c r="N43" s="80"/>
      <c r="O43" s="80"/>
      <c r="P43" s="687"/>
      <c r="Q43" s="693"/>
      <c r="R43" s="693"/>
      <c r="S43" s="693"/>
      <c r="T43" s="693"/>
      <c r="U43" s="693"/>
      <c r="V43" s="124" t="s">
        <v>190</v>
      </c>
      <c r="W43" s="120"/>
      <c r="X43" s="121">
        <f>AF41</f>
        <v>62.5</v>
      </c>
      <c r="Y43" s="122"/>
      <c r="Z43" s="122"/>
      <c r="AA43" s="122"/>
      <c r="AB43" s="122"/>
      <c r="AC43" s="80" t="s">
        <v>379</v>
      </c>
      <c r="AD43" s="80"/>
      <c r="AE43" s="80"/>
      <c r="AF43" s="129"/>
      <c r="AG43" s="80"/>
      <c r="AH43" s="80"/>
      <c r="AI43" s="80"/>
      <c r="AJ43" s="121">
        <f>INT(P43/X43)*0.5</f>
        <v>0</v>
      </c>
      <c r="AK43" s="122"/>
      <c r="AL43" s="122"/>
      <c r="AM43" s="122"/>
      <c r="AN43" s="122"/>
      <c r="AO43" s="694" t="s">
        <v>510</v>
      </c>
      <c r="AP43" s="695"/>
      <c r="AQ43" s="695"/>
      <c r="AR43" s="695"/>
      <c r="AS43" s="695"/>
      <c r="AT43" s="695"/>
      <c r="AU43" s="695"/>
      <c r="AV43" s="695"/>
      <c r="AW43" s="695"/>
      <c r="AX43" s="695"/>
      <c r="AY43" s="695"/>
      <c r="AZ43" s="704"/>
      <c r="BA43" s="704"/>
      <c r="BB43" s="704"/>
      <c r="BC43" s="704"/>
      <c r="BD43" s="704"/>
      <c r="BE43" s="704"/>
      <c r="BF43" s="704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115">
        <f>SUM(BR43:BT43)</f>
        <v>0</v>
      </c>
      <c r="BR43" s="116">
        <f>AJ43</f>
        <v>0</v>
      </c>
      <c r="BS43" s="116"/>
      <c r="BT43" s="116"/>
    </row>
    <row r="44" spans="1:75" ht="18" customHeight="1">
      <c r="A44" s="113"/>
      <c r="B44" s="80"/>
      <c r="C44" s="80"/>
      <c r="D44" s="80"/>
      <c r="E44" s="80" t="s">
        <v>381</v>
      </c>
      <c r="F44" s="80"/>
      <c r="G44" s="80"/>
      <c r="H44" s="80"/>
      <c r="I44" s="80"/>
      <c r="J44" s="80"/>
      <c r="K44" s="80"/>
      <c r="L44" s="127"/>
      <c r="M44" s="80"/>
      <c r="N44" s="80"/>
      <c r="O44" s="80"/>
      <c r="P44" s="687" t="e">
        <f>#REF!</f>
        <v>#REF!</v>
      </c>
      <c r="Q44" s="693"/>
      <c r="R44" s="693"/>
      <c r="S44" s="693"/>
      <c r="T44" s="693"/>
      <c r="U44" s="693"/>
      <c r="V44" s="124" t="s">
        <v>190</v>
      </c>
      <c r="W44" s="120"/>
      <c r="X44" s="121">
        <f>AF41</f>
        <v>62.5</v>
      </c>
      <c r="Y44" s="122"/>
      <c r="Z44" s="122"/>
      <c r="AA44" s="122"/>
      <c r="AB44" s="122"/>
      <c r="AC44" s="80" t="s">
        <v>379</v>
      </c>
      <c r="AD44" s="80"/>
      <c r="AE44" s="80"/>
      <c r="AF44" s="129"/>
      <c r="AG44" s="80"/>
      <c r="AH44" s="80"/>
      <c r="AI44" s="80"/>
      <c r="AJ44" s="472" t="e">
        <f>INT((P44/X44)*0.5)</f>
        <v>#REF!</v>
      </c>
      <c r="AK44" s="122"/>
      <c r="AL44" s="122"/>
      <c r="AM44" s="122"/>
      <c r="AN44" s="122"/>
      <c r="AO44" s="694" t="s">
        <v>510</v>
      </c>
      <c r="AP44" s="695"/>
      <c r="AQ44" s="695"/>
      <c r="AR44" s="695"/>
      <c r="AS44" s="695"/>
      <c r="AT44" s="695"/>
      <c r="AU44" s="695"/>
      <c r="AV44" s="695"/>
      <c r="AW44" s="695"/>
      <c r="AX44" s="695"/>
      <c r="AY44" s="695"/>
      <c r="AZ44" s="704"/>
      <c r="BA44" s="704"/>
      <c r="BB44" s="704"/>
      <c r="BC44" s="704"/>
      <c r="BD44" s="704"/>
      <c r="BE44" s="704"/>
      <c r="BF44" s="704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115" t="e">
        <f>SUM(BR44:BT44)</f>
        <v>#REF!</v>
      </c>
      <c r="BR44" s="116"/>
      <c r="BS44" s="116"/>
      <c r="BT44" s="471" t="e">
        <f>AJ44</f>
        <v>#REF!</v>
      </c>
    </row>
    <row r="45" spans="1:75" ht="18" customHeight="1">
      <c r="A45" s="113"/>
      <c r="B45" s="80"/>
      <c r="C45" s="80" t="s">
        <v>382</v>
      </c>
      <c r="D45" s="80"/>
      <c r="E45" s="80"/>
      <c r="F45" s="80"/>
      <c r="G45" s="80"/>
      <c r="H45" s="80"/>
      <c r="I45" s="80"/>
      <c r="J45" s="80"/>
      <c r="K45" s="80"/>
      <c r="L45" s="127"/>
      <c r="M45" s="80"/>
      <c r="N45" s="80"/>
      <c r="O45" s="80"/>
      <c r="P45" s="80"/>
      <c r="Q45" s="80"/>
      <c r="R45" s="80"/>
      <c r="S45" s="80"/>
      <c r="T45" s="128"/>
      <c r="U45" s="80"/>
      <c r="V45" s="129"/>
      <c r="W45" s="80"/>
      <c r="X45" s="80"/>
      <c r="Y45" s="80"/>
      <c r="Z45" s="80"/>
      <c r="AA45" s="80"/>
      <c r="AB45" s="80"/>
      <c r="AC45" s="80"/>
      <c r="AD45" s="129"/>
      <c r="AE45" s="80"/>
      <c r="AF45" s="80"/>
      <c r="AG45" s="80"/>
      <c r="AH45" s="80"/>
      <c r="AI45" s="128"/>
      <c r="AJ45" s="80"/>
      <c r="AK45" s="129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130" t="e">
        <f>SUM(BR45:BT45)</f>
        <v>#REF!</v>
      </c>
      <c r="BR45" s="130">
        <f>SUM(BR40:BR44)</f>
        <v>0</v>
      </c>
      <c r="BS45" s="130" t="e">
        <f>SUM(BS40:BS44)</f>
        <v>#REF!</v>
      </c>
      <c r="BT45" s="130" t="e">
        <f>SUM(BT40:BT44)</f>
        <v>#REF!</v>
      </c>
    </row>
    <row r="46" spans="1:75" ht="18" customHeight="1">
      <c r="A46" s="139"/>
      <c r="B46" s="140"/>
      <c r="C46" s="140" t="s">
        <v>63</v>
      </c>
      <c r="D46" s="140"/>
      <c r="E46" s="140"/>
      <c r="F46" s="140"/>
      <c r="G46" s="140"/>
      <c r="H46" s="140"/>
      <c r="I46" s="140"/>
      <c r="J46" s="140"/>
      <c r="K46" s="140"/>
      <c r="L46" s="141"/>
      <c r="M46" s="140"/>
      <c r="N46" s="140"/>
      <c r="O46" s="140"/>
      <c r="P46" s="140"/>
      <c r="Q46" s="140"/>
      <c r="R46" s="140"/>
      <c r="S46" s="140"/>
      <c r="T46" s="142"/>
      <c r="U46" s="140"/>
      <c r="V46" s="143"/>
      <c r="W46" s="140"/>
      <c r="X46" s="140"/>
      <c r="Y46" s="140"/>
      <c r="Z46" s="140"/>
      <c r="AA46" s="140"/>
      <c r="AB46" s="140"/>
      <c r="AC46" s="140"/>
      <c r="AD46" s="143"/>
      <c r="AE46" s="140"/>
      <c r="AF46" s="140"/>
      <c r="AG46" s="140"/>
      <c r="AH46" s="140"/>
      <c r="AI46" s="142"/>
      <c r="AJ46" s="140"/>
      <c r="AK46" s="143"/>
      <c r="AL46" s="140"/>
      <c r="AM46" s="140"/>
      <c r="AN46" s="140"/>
      <c r="AO46" s="140"/>
      <c r="AP46" s="140"/>
      <c r="AQ46" s="140"/>
      <c r="AR46" s="140"/>
      <c r="AS46" s="140"/>
      <c r="AT46" s="140"/>
      <c r="AU46" s="140"/>
      <c r="AV46" s="140"/>
      <c r="AW46" s="140"/>
      <c r="AX46" s="140"/>
      <c r="AY46" s="140"/>
      <c r="AZ46" s="140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40"/>
      <c r="BL46" s="140"/>
      <c r="BM46" s="140"/>
      <c r="BN46" s="140"/>
      <c r="BO46" s="140"/>
      <c r="BP46" s="140"/>
      <c r="BQ46" s="148" t="e">
        <f>BQ12+BQ32+BQ39</f>
        <v>#REF!</v>
      </c>
      <c r="BR46" s="148" t="e">
        <f>BR12+BR32+BR39+BR45</f>
        <v>#REF!</v>
      </c>
      <c r="BS46" s="148" t="e">
        <f>BS12+BS32+BS39+BS45</f>
        <v>#REF!</v>
      </c>
      <c r="BT46" s="148" t="e">
        <f>BT12+BT32+BT39+BT45</f>
        <v>#REF!</v>
      </c>
    </row>
    <row r="47" spans="1:75" ht="30.75" customHeight="1">
      <c r="A47" s="701" t="s">
        <v>492</v>
      </c>
      <c r="B47" s="702"/>
      <c r="C47" s="702"/>
      <c r="D47" s="702"/>
      <c r="E47" s="702"/>
      <c r="F47" s="702"/>
      <c r="G47" s="702"/>
      <c r="H47" s="702"/>
      <c r="I47" s="702"/>
      <c r="J47" s="702"/>
      <c r="K47" s="702"/>
      <c r="L47" s="702"/>
      <c r="M47" s="702"/>
      <c r="N47" s="702"/>
      <c r="O47" s="702"/>
      <c r="P47" s="702"/>
      <c r="Q47" s="702"/>
      <c r="R47" s="702"/>
      <c r="S47" s="702"/>
      <c r="T47" s="702"/>
      <c r="U47" s="702"/>
      <c r="V47" s="702"/>
      <c r="W47" s="702"/>
      <c r="X47" s="702"/>
      <c r="Y47" s="702"/>
      <c r="Z47" s="702"/>
      <c r="AA47" s="702"/>
      <c r="AB47" s="702"/>
      <c r="AC47" s="702"/>
      <c r="AD47" s="702"/>
      <c r="AE47" s="702"/>
      <c r="AF47" s="702"/>
      <c r="AG47" s="702"/>
      <c r="AH47" s="702"/>
      <c r="AI47" s="702"/>
      <c r="AJ47" s="702"/>
      <c r="AK47" s="702"/>
      <c r="AL47" s="702"/>
      <c r="AM47" s="702"/>
      <c r="AN47" s="702"/>
      <c r="AO47" s="702"/>
      <c r="AP47" s="702"/>
      <c r="AQ47" s="702"/>
      <c r="AR47" s="702"/>
      <c r="AS47" s="702"/>
      <c r="AT47" s="702"/>
      <c r="AU47" s="702"/>
      <c r="AV47" s="702"/>
      <c r="AW47" s="702"/>
      <c r="AX47" s="702"/>
      <c r="AY47" s="702"/>
      <c r="AZ47" s="702"/>
      <c r="BA47" s="702"/>
      <c r="BB47" s="702"/>
      <c r="BC47" s="702"/>
      <c r="BD47" s="702"/>
      <c r="BE47" s="702"/>
      <c r="BF47" s="702"/>
      <c r="BG47" s="702"/>
      <c r="BH47" s="702"/>
      <c r="BI47" s="702"/>
      <c r="BJ47" s="702"/>
      <c r="BK47" s="702"/>
      <c r="BL47" s="702"/>
      <c r="BM47" s="702"/>
      <c r="BN47" s="702"/>
      <c r="BO47" s="702"/>
      <c r="BP47" s="703"/>
      <c r="BQ47" s="430" t="s">
        <v>95</v>
      </c>
      <c r="BR47" s="430" t="s">
        <v>96</v>
      </c>
      <c r="BS47" s="430" t="s">
        <v>97</v>
      </c>
      <c r="BT47" s="430" t="s">
        <v>55</v>
      </c>
    </row>
    <row r="48" spans="1:75" ht="18" customHeight="1">
      <c r="A48" s="113"/>
      <c r="B48" s="37" t="s">
        <v>490</v>
      </c>
      <c r="C48" s="80"/>
      <c r="D48" s="80"/>
      <c r="E48" s="80"/>
      <c r="F48" s="80"/>
      <c r="G48" s="80"/>
      <c r="H48" s="80"/>
      <c r="I48" s="80"/>
      <c r="J48" s="80"/>
      <c r="K48" s="114"/>
      <c r="L48" s="80"/>
      <c r="M48" s="80"/>
      <c r="N48" s="80"/>
      <c r="O48" s="80"/>
      <c r="P48" s="80"/>
      <c r="Q48" s="37" t="s">
        <v>485</v>
      </c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115" t="e">
        <f>BQ73</f>
        <v>#REF!</v>
      </c>
      <c r="BR48" s="115" t="e">
        <f>BR73</f>
        <v>#REF!</v>
      </c>
      <c r="BS48" s="115" t="e">
        <f>BS73</f>
        <v>#REF!</v>
      </c>
      <c r="BT48" s="115" t="e">
        <f>BT73</f>
        <v>#REF!</v>
      </c>
      <c r="BV48" s="80" t="s">
        <v>99</v>
      </c>
      <c r="BW48" s="161" t="e">
        <f>VLOOKUP(BV48,#REF!,2,FALSE)</f>
        <v>#REF!</v>
      </c>
    </row>
    <row r="49" spans="1:75" ht="18" customHeight="1">
      <c r="A49" s="113"/>
      <c r="B49" s="114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114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116"/>
      <c r="BR49" s="118"/>
      <c r="BS49" s="116"/>
      <c r="BT49" s="116"/>
      <c r="BV49" s="80" t="s">
        <v>100</v>
      </c>
      <c r="BW49" s="161" t="e">
        <f>VLOOKUP(BV49,#REF!,2,FALSE)</f>
        <v>#REF!</v>
      </c>
    </row>
    <row r="50" spans="1:75" ht="18" customHeight="1">
      <c r="A50" s="113"/>
      <c r="B50" s="24" t="s">
        <v>456</v>
      </c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116"/>
      <c r="BR50" s="116"/>
      <c r="BS50" s="116"/>
      <c r="BT50" s="116"/>
      <c r="BV50" s="80" t="s">
        <v>75</v>
      </c>
      <c r="BW50" s="161" t="e">
        <f>VLOOKUP(BV50,#REF!,2,FALSE)</f>
        <v>#REF!</v>
      </c>
    </row>
    <row r="51" spans="1:75" ht="18" customHeight="1">
      <c r="A51" s="113"/>
      <c r="B51" s="80"/>
      <c r="C51" s="80" t="s">
        <v>131</v>
      </c>
      <c r="D51" s="80"/>
      <c r="E51" s="80"/>
      <c r="F51" s="80"/>
      <c r="G51" s="162"/>
      <c r="H51" s="476"/>
      <c r="I51" s="476"/>
      <c r="J51" s="476"/>
      <c r="K51" s="476"/>
      <c r="L51" s="80"/>
      <c r="M51" s="80"/>
      <c r="N51" s="80"/>
      <c r="O51" s="80"/>
      <c r="P51" s="80"/>
      <c r="Q51" s="80"/>
      <c r="R51" s="162"/>
      <c r="S51" s="476"/>
      <c r="T51" s="476"/>
      <c r="U51" s="476"/>
      <c r="V51" s="476"/>
      <c r="W51" s="80"/>
      <c r="X51" s="80"/>
      <c r="Y51" s="80"/>
      <c r="Z51" s="80"/>
      <c r="AA51" s="80"/>
      <c r="AB51" s="80"/>
      <c r="AC51" s="129"/>
      <c r="AD51" s="80"/>
      <c r="AE51" s="80"/>
      <c r="AF51" s="128"/>
      <c r="AG51" s="80"/>
      <c r="AH51" s="162"/>
      <c r="AI51" s="476"/>
      <c r="AJ51" s="476"/>
      <c r="AK51" s="476"/>
      <c r="AL51" s="476"/>
      <c r="AM51" s="128"/>
      <c r="AN51" s="80"/>
      <c r="AO51" s="162"/>
      <c r="AP51" s="476"/>
      <c r="AQ51" s="476"/>
      <c r="AR51" s="476"/>
      <c r="AS51" s="476"/>
      <c r="AT51" s="476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116"/>
      <c r="BR51" s="116"/>
      <c r="BS51" s="116"/>
      <c r="BT51" s="116"/>
      <c r="BW51" s="159"/>
    </row>
    <row r="52" spans="1:75" ht="18" customHeight="1">
      <c r="A52" s="113"/>
      <c r="B52" s="80"/>
      <c r="C52" s="80"/>
      <c r="D52" s="80" t="s">
        <v>128</v>
      </c>
      <c r="E52" s="80"/>
      <c r="F52" s="80"/>
      <c r="G52" s="80"/>
      <c r="H52" s="684">
        <v>1.75</v>
      </c>
      <c r="I52" s="674"/>
      <c r="J52" s="674"/>
      <c r="K52" s="674"/>
      <c r="L52" s="674"/>
      <c r="M52" s="127" t="s">
        <v>64</v>
      </c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115"/>
      <c r="BR52" s="115"/>
      <c r="BS52" s="115"/>
      <c r="BT52" s="115"/>
    </row>
    <row r="53" spans="1:75" ht="18" customHeight="1">
      <c r="A53" s="113"/>
      <c r="B53" s="80"/>
      <c r="C53" s="80"/>
      <c r="D53" s="80"/>
      <c r="E53" s="80" t="s">
        <v>60</v>
      </c>
      <c r="F53" s="80"/>
      <c r="G53" s="80"/>
      <c r="H53" s="80"/>
      <c r="I53" s="80"/>
      <c r="J53" s="80"/>
      <c r="K53" s="80"/>
      <c r="L53" s="127"/>
      <c r="M53" s="80"/>
      <c r="N53" s="80"/>
      <c r="O53" s="80"/>
      <c r="P53" s="707" t="e">
        <f>#REF!</f>
        <v>#REF!</v>
      </c>
      <c r="Q53" s="683"/>
      <c r="R53" s="683"/>
      <c r="S53" s="683"/>
      <c r="T53" s="683"/>
      <c r="U53" s="683"/>
      <c r="V53" s="683"/>
      <c r="W53" s="124" t="s">
        <v>87</v>
      </c>
      <c r="X53" s="120"/>
      <c r="Y53" s="684">
        <f>H52</f>
        <v>1.75</v>
      </c>
      <c r="Z53" s="674"/>
      <c r="AA53" s="674"/>
      <c r="AB53" s="674"/>
      <c r="AC53" s="674"/>
      <c r="AD53" s="124" t="s">
        <v>89</v>
      </c>
      <c r="AE53" s="120"/>
      <c r="AF53" s="121" t="e">
        <f>INT(P53/Y53)</f>
        <v>#REF!</v>
      </c>
      <c r="AG53" s="122"/>
      <c r="AH53" s="122"/>
      <c r="AI53" s="122"/>
      <c r="AJ53" s="122"/>
      <c r="AK53" s="122"/>
      <c r="AL53" s="122"/>
      <c r="AM53" s="694" t="s">
        <v>511</v>
      </c>
      <c r="AN53" s="695"/>
      <c r="AO53" s="695"/>
      <c r="AP53" s="695"/>
      <c r="AQ53" s="695"/>
      <c r="AR53" s="695"/>
      <c r="AS53" s="695"/>
      <c r="AT53" s="695"/>
      <c r="AU53" s="695"/>
      <c r="AV53" s="695"/>
      <c r="AW53" s="695"/>
      <c r="AX53" s="695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115" t="e">
        <f>SUM(BR53:BT53)</f>
        <v>#REF!</v>
      </c>
      <c r="BR53" s="115"/>
      <c r="BS53" s="115" t="e">
        <f>AF53</f>
        <v>#REF!</v>
      </c>
      <c r="BT53" s="115"/>
    </row>
    <row r="54" spans="1:75" ht="18" customHeight="1">
      <c r="A54" s="113"/>
      <c r="B54" s="80"/>
      <c r="C54" s="80"/>
      <c r="D54" s="80"/>
      <c r="E54" s="80" t="s">
        <v>61</v>
      </c>
      <c r="F54" s="80"/>
      <c r="G54" s="80"/>
      <c r="H54" s="80"/>
      <c r="I54" s="80"/>
      <c r="J54" s="80"/>
      <c r="K54" s="80"/>
      <c r="L54" s="127"/>
      <c r="M54" s="80"/>
      <c r="N54" s="80"/>
      <c r="O54" s="80"/>
      <c r="P54" s="707" t="e">
        <f>#REF!</f>
        <v>#REF!</v>
      </c>
      <c r="Q54" s="683"/>
      <c r="R54" s="683"/>
      <c r="S54" s="683"/>
      <c r="T54" s="683"/>
      <c r="U54" s="683"/>
      <c r="V54" s="683"/>
      <c r="W54" s="124" t="s">
        <v>87</v>
      </c>
      <c r="X54" s="120"/>
      <c r="Y54" s="684">
        <f>H52</f>
        <v>1.75</v>
      </c>
      <c r="Z54" s="674"/>
      <c r="AA54" s="674"/>
      <c r="AB54" s="674"/>
      <c r="AC54" s="674"/>
      <c r="AD54" s="124" t="s">
        <v>89</v>
      </c>
      <c r="AE54" s="120"/>
      <c r="AF54" s="121" t="e">
        <f>INT(P54/Y54)</f>
        <v>#REF!</v>
      </c>
      <c r="AG54" s="122"/>
      <c r="AH54" s="122"/>
      <c r="AI54" s="122"/>
      <c r="AJ54" s="122"/>
      <c r="AK54" s="122"/>
      <c r="AL54" s="122"/>
      <c r="AM54" s="694" t="s">
        <v>512</v>
      </c>
      <c r="AN54" s="695"/>
      <c r="AO54" s="695"/>
      <c r="AP54" s="695"/>
      <c r="AQ54" s="695"/>
      <c r="AR54" s="695"/>
      <c r="AS54" s="695"/>
      <c r="AT54" s="695"/>
      <c r="AU54" s="695"/>
      <c r="AV54" s="695"/>
      <c r="AW54" s="695"/>
      <c r="AX54" s="695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115" t="e">
        <f>SUM(BR54:BT54)</f>
        <v>#REF!</v>
      </c>
      <c r="BR54" s="115" t="e">
        <f>AF54</f>
        <v>#REF!</v>
      </c>
      <c r="BS54" s="115"/>
      <c r="BT54" s="115"/>
    </row>
    <row r="55" spans="1:75" ht="18" customHeight="1">
      <c r="A55" s="113"/>
      <c r="B55" s="80"/>
      <c r="C55" s="80"/>
      <c r="D55" s="80"/>
      <c r="E55" s="80" t="s">
        <v>62</v>
      </c>
      <c r="F55" s="80"/>
      <c r="G55" s="80"/>
      <c r="H55" s="80"/>
      <c r="I55" s="80"/>
      <c r="J55" s="80"/>
      <c r="K55" s="80"/>
      <c r="L55" s="127"/>
      <c r="M55" s="80"/>
      <c r="N55" s="80"/>
      <c r="O55" s="80"/>
      <c r="P55" s="80" t="s">
        <v>58</v>
      </c>
      <c r="Q55" s="80"/>
      <c r="R55" s="687" t="e">
        <f>#REF!</f>
        <v>#REF!</v>
      </c>
      <c r="S55" s="683"/>
      <c r="T55" s="683"/>
      <c r="U55" s="683"/>
      <c r="V55" s="683"/>
      <c r="W55" s="683"/>
      <c r="X55" s="124" t="s">
        <v>53</v>
      </c>
      <c r="Y55" s="120"/>
      <c r="Z55" s="687" t="e">
        <f>#REF!</f>
        <v>#REF!</v>
      </c>
      <c r="AA55" s="674"/>
      <c r="AB55" s="674"/>
      <c r="AC55" s="674"/>
      <c r="AD55" s="674"/>
      <c r="AE55" s="80" t="s">
        <v>122</v>
      </c>
      <c r="AF55" s="80"/>
      <c r="AG55" s="80"/>
      <c r="AH55" s="80"/>
      <c r="AI55" s="684">
        <f>H52</f>
        <v>1.75</v>
      </c>
      <c r="AJ55" s="674"/>
      <c r="AK55" s="674"/>
      <c r="AL55" s="674"/>
      <c r="AM55" s="674"/>
      <c r="AN55" s="124" t="s">
        <v>89</v>
      </c>
      <c r="AO55" s="120"/>
      <c r="AP55" s="154" t="e">
        <f>INT((R55+Z55)/AI55)</f>
        <v>#REF!</v>
      </c>
      <c r="AQ55" s="122"/>
      <c r="AR55" s="122"/>
      <c r="AS55" s="122"/>
      <c r="AT55" s="122"/>
      <c r="AU55" s="122"/>
      <c r="AV55" s="122"/>
      <c r="AW55" s="694" t="s">
        <v>513</v>
      </c>
      <c r="AX55" s="695"/>
      <c r="AY55" s="695"/>
      <c r="AZ55" s="695"/>
      <c r="BA55" s="695"/>
      <c r="BB55" s="695"/>
      <c r="BC55" s="695"/>
      <c r="BD55" s="695"/>
      <c r="BE55" s="695"/>
      <c r="BF55" s="695"/>
      <c r="BG55" s="695"/>
      <c r="BH55" s="695"/>
      <c r="BI55" s="695"/>
      <c r="BJ55" s="695"/>
      <c r="BK55" s="695"/>
      <c r="BL55" s="695"/>
      <c r="BM55" s="695"/>
      <c r="BN55" s="695"/>
      <c r="BO55" s="695"/>
      <c r="BP55" s="706"/>
      <c r="BQ55" s="115" t="e">
        <f>SUM(BR55:BT55)</f>
        <v>#REF!</v>
      </c>
      <c r="BR55" s="115"/>
      <c r="BS55" s="115"/>
      <c r="BT55" s="115" t="e">
        <f>AP55</f>
        <v>#REF!</v>
      </c>
    </row>
    <row r="56" spans="1:75" ht="18" customHeight="1">
      <c r="A56" s="113"/>
      <c r="B56" s="80"/>
      <c r="C56" s="80" t="s">
        <v>57</v>
      </c>
      <c r="D56" s="80"/>
      <c r="E56" s="80"/>
      <c r="F56" s="80"/>
      <c r="G56" s="80"/>
      <c r="H56" s="80"/>
      <c r="I56" s="80"/>
      <c r="J56" s="80"/>
      <c r="K56" s="80"/>
      <c r="L56" s="127"/>
      <c r="M56" s="80"/>
      <c r="N56" s="80"/>
      <c r="O56" s="80"/>
      <c r="P56" s="80"/>
      <c r="Q56" s="80"/>
      <c r="R56" s="80"/>
      <c r="S56" s="80"/>
      <c r="T56" s="128"/>
      <c r="U56" s="80"/>
      <c r="V56" s="129"/>
      <c r="W56" s="80"/>
      <c r="X56" s="80"/>
      <c r="Y56" s="80"/>
      <c r="Z56" s="80"/>
      <c r="AA56" s="80"/>
      <c r="AB56" s="80"/>
      <c r="AC56" s="80"/>
      <c r="AD56" s="129"/>
      <c r="AE56" s="80"/>
      <c r="AF56" s="80"/>
      <c r="AG56" s="80"/>
      <c r="AH56" s="80"/>
      <c r="AI56" s="128"/>
      <c r="AJ56" s="80"/>
      <c r="AK56" s="129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130" t="e">
        <f>SUM(BR56:BT56)</f>
        <v>#REF!</v>
      </c>
      <c r="BR56" s="130" t="e">
        <f>SUM(BR52:BR55)</f>
        <v>#REF!</v>
      </c>
      <c r="BS56" s="130" t="e">
        <f>SUM(BS52:BS55)</f>
        <v>#REF!</v>
      </c>
      <c r="BT56" s="130" t="e">
        <f>SUM(BT52:BT55)</f>
        <v>#REF!</v>
      </c>
    </row>
    <row r="57" spans="1:75" ht="18" customHeight="1">
      <c r="A57" s="113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127"/>
      <c r="M57" s="80"/>
      <c r="N57" s="80"/>
      <c r="O57" s="80"/>
      <c r="P57" s="80"/>
      <c r="Q57" s="80"/>
      <c r="R57" s="80"/>
      <c r="S57" s="80"/>
      <c r="T57" s="128"/>
      <c r="U57" s="80"/>
      <c r="V57" s="129"/>
      <c r="W57" s="80"/>
      <c r="X57" s="80"/>
      <c r="Y57" s="80"/>
      <c r="Z57" s="80"/>
      <c r="AA57" s="80"/>
      <c r="AB57" s="80"/>
      <c r="AC57" s="80"/>
      <c r="AD57" s="129"/>
      <c r="AE57" s="80"/>
      <c r="AF57" s="80"/>
      <c r="AG57" s="80"/>
      <c r="AH57" s="80"/>
      <c r="AI57" s="128"/>
      <c r="AJ57" s="80"/>
      <c r="AK57" s="129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115"/>
      <c r="BR57" s="115"/>
      <c r="BS57" s="115"/>
      <c r="BT57" s="115"/>
    </row>
    <row r="58" spans="1:75" ht="18" customHeight="1">
      <c r="A58" s="113"/>
      <c r="B58" s="80"/>
      <c r="C58" s="80" t="s">
        <v>132</v>
      </c>
      <c r="D58" s="80"/>
      <c r="E58" s="80"/>
      <c r="F58" s="80"/>
      <c r="G58" s="162"/>
      <c r="H58" s="476"/>
      <c r="I58" s="476"/>
      <c r="J58" s="476"/>
      <c r="K58" s="476"/>
      <c r="L58" s="80"/>
      <c r="M58" s="80"/>
      <c r="N58" s="80"/>
      <c r="O58" s="80"/>
      <c r="P58" s="80"/>
      <c r="Q58" s="80"/>
      <c r="R58" s="162"/>
      <c r="S58" s="476"/>
      <c r="T58" s="476"/>
      <c r="U58" s="476"/>
      <c r="V58" s="476"/>
      <c r="W58" s="80"/>
      <c r="X58" s="80"/>
      <c r="Y58" s="80"/>
      <c r="Z58" s="80"/>
      <c r="AA58" s="80"/>
      <c r="AB58" s="80"/>
      <c r="AC58" s="129"/>
      <c r="AD58" s="80"/>
      <c r="AE58" s="80"/>
      <c r="AF58" s="128"/>
      <c r="AG58" s="80"/>
      <c r="AH58" s="162"/>
      <c r="AI58" s="476"/>
      <c r="AJ58" s="476"/>
      <c r="AK58" s="476"/>
      <c r="AL58" s="476"/>
      <c r="AM58" s="128"/>
      <c r="AN58" s="80"/>
      <c r="AO58" s="162"/>
      <c r="AP58" s="476"/>
      <c r="AQ58" s="476"/>
      <c r="AR58" s="476"/>
      <c r="AS58" s="476"/>
      <c r="AT58" s="476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116"/>
      <c r="BR58" s="116"/>
      <c r="BS58" s="116"/>
      <c r="BT58" s="116"/>
      <c r="BW58" s="159"/>
    </row>
    <row r="59" spans="1:75" ht="18" customHeight="1">
      <c r="A59" s="113"/>
      <c r="B59" s="80"/>
      <c r="C59" s="80"/>
      <c r="D59" s="80" t="s">
        <v>58</v>
      </c>
      <c r="E59" s="80"/>
      <c r="F59" s="697">
        <v>1</v>
      </c>
      <c r="G59" s="674"/>
      <c r="H59" s="674"/>
      <c r="I59" s="80" t="s">
        <v>91</v>
      </c>
      <c r="J59" s="80"/>
      <c r="K59" s="120"/>
      <c r="L59" s="120"/>
      <c r="M59" s="80"/>
      <c r="N59" s="696" t="e">
        <f>$BW$49</f>
        <v>#REF!</v>
      </c>
      <c r="O59" s="674"/>
      <c r="P59" s="674"/>
      <c r="Q59" s="674"/>
      <c r="R59" s="674"/>
      <c r="S59" s="674"/>
      <c r="T59" s="80" t="s">
        <v>133</v>
      </c>
      <c r="U59" s="80"/>
      <c r="V59" s="80"/>
      <c r="W59" s="128"/>
      <c r="X59" s="80"/>
      <c r="Y59" s="129"/>
      <c r="Z59" s="80"/>
      <c r="AA59" s="80"/>
      <c r="AB59" s="80"/>
      <c r="AC59" s="173">
        <v>8</v>
      </c>
      <c r="AD59" s="122"/>
      <c r="AE59" s="122"/>
      <c r="AF59" s="80" t="s">
        <v>134</v>
      </c>
      <c r="AG59" s="129"/>
      <c r="AH59" s="80"/>
      <c r="AI59" s="80"/>
      <c r="AJ59" s="80"/>
      <c r="AK59" s="80"/>
      <c r="AL59" s="154" t="e">
        <f>INT((F59*N59)/(H52*AC59))</f>
        <v>#REF!</v>
      </c>
      <c r="AM59" s="122"/>
      <c r="AN59" s="122"/>
      <c r="AO59" s="122"/>
      <c r="AP59" s="122"/>
      <c r="AQ59" s="122"/>
      <c r="AR59" s="122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115" t="e">
        <f>SUM(BR59:BT59)</f>
        <v>#REF!</v>
      </c>
      <c r="BR59" s="115" t="e">
        <f>AL59</f>
        <v>#REF!</v>
      </c>
      <c r="BS59" s="115"/>
      <c r="BT59" s="115"/>
    </row>
    <row r="60" spans="1:75" ht="18" customHeight="1">
      <c r="A60" s="113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127"/>
      <c r="M60" s="80"/>
      <c r="N60" s="80"/>
      <c r="O60" s="80"/>
      <c r="P60" s="80"/>
      <c r="Q60" s="80"/>
      <c r="R60" s="80"/>
      <c r="S60" s="80"/>
      <c r="T60" s="128"/>
      <c r="U60" s="80"/>
      <c r="V60" s="129"/>
      <c r="W60" s="80"/>
      <c r="X60" s="80"/>
      <c r="Y60" s="80"/>
      <c r="Z60" s="80"/>
      <c r="AA60" s="80"/>
      <c r="AB60" s="80"/>
      <c r="AC60" s="80"/>
      <c r="AD60" s="129"/>
      <c r="AE60" s="80"/>
      <c r="AF60" s="80"/>
      <c r="AG60" s="80"/>
      <c r="AH60" s="80"/>
      <c r="AI60" s="128"/>
      <c r="AJ60" s="80"/>
      <c r="AK60" s="129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115"/>
      <c r="BR60" s="115"/>
      <c r="BS60" s="115"/>
      <c r="BT60" s="115"/>
    </row>
    <row r="61" spans="1:75" ht="18" customHeight="1">
      <c r="A61" s="113"/>
      <c r="B61" s="80"/>
      <c r="C61" s="24" t="s">
        <v>468</v>
      </c>
      <c r="D61" s="80"/>
      <c r="E61" s="80"/>
      <c r="F61" s="80"/>
      <c r="G61" s="162"/>
      <c r="H61" s="476"/>
      <c r="I61" s="476"/>
      <c r="J61" s="476"/>
      <c r="K61" s="476"/>
      <c r="L61" s="80"/>
      <c r="M61" s="80"/>
      <c r="N61" s="80"/>
      <c r="O61" s="80"/>
      <c r="P61" s="80"/>
      <c r="Q61" s="80"/>
      <c r="R61" s="162"/>
      <c r="S61" s="476"/>
      <c r="T61" s="476"/>
      <c r="U61" s="476"/>
      <c r="V61" s="476"/>
      <c r="W61" s="80"/>
      <c r="X61" s="80"/>
      <c r="Y61" s="80"/>
      <c r="Z61" s="80"/>
      <c r="AA61" s="80"/>
      <c r="AB61" s="80"/>
      <c r="AC61" s="129"/>
      <c r="AD61" s="80"/>
      <c r="AE61" s="80"/>
      <c r="AF61" s="128"/>
      <c r="AG61" s="80"/>
      <c r="AH61" s="162"/>
      <c r="AI61" s="476"/>
      <c r="AJ61" s="476"/>
      <c r="AK61" s="476"/>
      <c r="AL61" s="476"/>
      <c r="AM61" s="128"/>
      <c r="AN61" s="80"/>
      <c r="AO61" s="162"/>
      <c r="AP61" s="476"/>
      <c r="AQ61" s="476"/>
      <c r="AR61" s="476"/>
      <c r="AS61" s="476"/>
      <c r="AT61" s="476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116"/>
      <c r="BR61" s="116"/>
      <c r="BS61" s="116"/>
      <c r="BT61" s="116"/>
      <c r="BW61" s="159"/>
    </row>
    <row r="62" spans="1:75" ht="18" customHeight="1">
      <c r="A62" s="113"/>
      <c r="B62" s="80"/>
      <c r="C62" s="80"/>
      <c r="D62" s="80" t="s">
        <v>58</v>
      </c>
      <c r="E62" s="80"/>
      <c r="F62" s="173">
        <v>8.0000000000000002E-3</v>
      </c>
      <c r="G62" s="122"/>
      <c r="H62" s="122"/>
      <c r="I62" s="122"/>
      <c r="J62" s="120"/>
      <c r="K62" s="120" t="s">
        <v>88</v>
      </c>
      <c r="L62" s="120"/>
      <c r="M62" s="475" t="e">
        <f>#REF!</f>
        <v>#REF!</v>
      </c>
      <c r="N62" s="122"/>
      <c r="O62" s="122"/>
      <c r="P62" s="122"/>
      <c r="Q62" s="122"/>
      <c r="R62" s="122"/>
      <c r="S62" s="122"/>
      <c r="T62" s="80" t="s">
        <v>135</v>
      </c>
      <c r="U62" s="80"/>
      <c r="V62" s="129"/>
      <c r="W62" s="80"/>
      <c r="X62" s="80"/>
      <c r="Y62" s="80"/>
      <c r="Z62" s="80"/>
      <c r="AA62" s="80"/>
      <c r="AB62" s="154" t="e">
        <f>INT((F62*M62)/H52)</f>
        <v>#REF!</v>
      </c>
      <c r="AC62" s="122"/>
      <c r="AD62" s="122"/>
      <c r="AE62" s="122"/>
      <c r="AF62" s="122"/>
      <c r="AG62" s="122"/>
      <c r="AH62" s="122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80"/>
      <c r="BD62" s="80"/>
      <c r="BE62" s="80"/>
      <c r="BF62" s="80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115" t="e">
        <f>SUM(BR62:BT62)</f>
        <v>#REF!</v>
      </c>
      <c r="BR62" s="115"/>
      <c r="BS62" s="115"/>
      <c r="BT62" s="115" t="e">
        <f>AB62</f>
        <v>#REF!</v>
      </c>
    </row>
    <row r="63" spans="1:75" ht="18" customHeight="1">
      <c r="A63" s="113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127"/>
      <c r="M63" s="80"/>
      <c r="N63" s="80"/>
      <c r="O63" s="80"/>
      <c r="P63" s="80"/>
      <c r="Q63" s="80"/>
      <c r="R63" s="80"/>
      <c r="S63" s="80"/>
      <c r="T63" s="128"/>
      <c r="U63" s="80"/>
      <c r="V63" s="129"/>
      <c r="W63" s="80"/>
      <c r="X63" s="80"/>
      <c r="Y63" s="80"/>
      <c r="Z63" s="80"/>
      <c r="AA63" s="80"/>
      <c r="AB63" s="80"/>
      <c r="AC63" s="80"/>
      <c r="AD63" s="129"/>
      <c r="AE63" s="80"/>
      <c r="AF63" s="80"/>
      <c r="AG63" s="80"/>
      <c r="AH63" s="80"/>
      <c r="AI63" s="128"/>
      <c r="AJ63" s="80"/>
      <c r="AK63" s="129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115"/>
      <c r="BR63" s="115"/>
      <c r="BS63" s="115"/>
      <c r="BT63" s="115"/>
    </row>
    <row r="64" spans="1:75" ht="18" customHeight="1">
      <c r="A64" s="113"/>
      <c r="B64" s="80" t="s">
        <v>136</v>
      </c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119"/>
      <c r="Y64" s="120"/>
      <c r="Z64" s="120"/>
      <c r="AA64" s="12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116"/>
      <c r="BR64" s="116"/>
      <c r="BS64" s="116"/>
      <c r="BT64" s="116"/>
      <c r="BW64" s="125"/>
    </row>
    <row r="65" spans="1:75" ht="18" customHeight="1">
      <c r="A65" s="113"/>
      <c r="B65" s="80"/>
      <c r="C65" s="80" t="s">
        <v>65</v>
      </c>
      <c r="D65" s="80"/>
      <c r="E65" s="80"/>
      <c r="F65" s="80"/>
      <c r="G65" s="121">
        <v>0.2</v>
      </c>
      <c r="H65" s="122"/>
      <c r="I65" s="122"/>
      <c r="J65" s="122"/>
      <c r="K65" s="122"/>
      <c r="L65" s="80" t="s">
        <v>66</v>
      </c>
      <c r="M65" s="80"/>
      <c r="N65" s="80" t="s">
        <v>67</v>
      </c>
      <c r="O65" s="80"/>
      <c r="P65" s="80"/>
      <c r="Q65" s="80"/>
      <c r="R65" s="121">
        <v>0.55000000000000004</v>
      </c>
      <c r="S65" s="122"/>
      <c r="T65" s="122"/>
      <c r="U65" s="122"/>
      <c r="V65" s="122"/>
      <c r="W65" s="80" t="s">
        <v>66</v>
      </c>
      <c r="X65" s="80"/>
      <c r="Y65" s="80" t="s">
        <v>68</v>
      </c>
      <c r="Z65" s="80"/>
      <c r="AA65" s="80"/>
      <c r="AB65" s="80"/>
      <c r="AC65" s="121">
        <v>1</v>
      </c>
      <c r="AD65" s="122"/>
      <c r="AE65" s="122"/>
      <c r="AF65" s="124" t="s">
        <v>87</v>
      </c>
      <c r="AG65" s="120"/>
      <c r="AH65" s="121">
        <v>1.5</v>
      </c>
      <c r="AI65" s="122"/>
      <c r="AJ65" s="122"/>
      <c r="AK65" s="122"/>
      <c r="AL65" s="122"/>
      <c r="AM65" s="124" t="s">
        <v>89</v>
      </c>
      <c r="AN65" s="120"/>
      <c r="AO65" s="121">
        <f>ROUND(AC65/AH65,2)</f>
        <v>0.67</v>
      </c>
      <c r="AP65" s="122"/>
      <c r="AQ65" s="122"/>
      <c r="AR65" s="122"/>
      <c r="AS65" s="122"/>
      <c r="AT65" s="122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/>
      <c r="BF65" s="80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116"/>
      <c r="BR65" s="116"/>
      <c r="BS65" s="116"/>
      <c r="BT65" s="116"/>
      <c r="BW65" s="125"/>
    </row>
    <row r="66" spans="1:75" ht="18" customHeight="1">
      <c r="A66" s="113"/>
      <c r="B66" s="80"/>
      <c r="C66" s="80" t="s">
        <v>68</v>
      </c>
      <c r="D66" s="80"/>
      <c r="E66" s="80"/>
      <c r="F66" s="80"/>
      <c r="G66" s="121">
        <v>0.45</v>
      </c>
      <c r="H66" s="122"/>
      <c r="I66" s="122"/>
      <c r="J66" s="122"/>
      <c r="K66" s="122"/>
      <c r="L66" s="80"/>
      <c r="M66" s="80"/>
      <c r="N66" s="80" t="s">
        <v>69</v>
      </c>
      <c r="O66" s="80"/>
      <c r="P66" s="80"/>
      <c r="Q66" s="80"/>
      <c r="R66" s="80"/>
      <c r="S66" s="173">
        <v>15</v>
      </c>
      <c r="T66" s="122"/>
      <c r="U66" s="122"/>
      <c r="V66" s="122"/>
      <c r="W66" s="80" t="s">
        <v>70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116"/>
      <c r="BR66" s="116"/>
      <c r="BS66" s="116"/>
      <c r="BT66" s="116"/>
      <c r="BW66" s="125"/>
    </row>
    <row r="67" spans="1:75" ht="18" customHeight="1">
      <c r="A67" s="113"/>
      <c r="B67" s="80"/>
      <c r="C67" s="80" t="s">
        <v>128</v>
      </c>
      <c r="D67" s="80"/>
      <c r="E67" s="80"/>
      <c r="F67" s="80"/>
      <c r="G67" s="121">
        <v>3600</v>
      </c>
      <c r="H67" s="122"/>
      <c r="I67" s="122"/>
      <c r="J67" s="122"/>
      <c r="K67" s="122"/>
      <c r="L67" s="120" t="s">
        <v>88</v>
      </c>
      <c r="M67" s="120"/>
      <c r="N67" s="121">
        <f>G65</f>
        <v>0.2</v>
      </c>
      <c r="O67" s="122"/>
      <c r="P67" s="122"/>
      <c r="Q67" s="122"/>
      <c r="R67" s="120" t="s">
        <v>88</v>
      </c>
      <c r="S67" s="120"/>
      <c r="T67" s="121">
        <f>R65</f>
        <v>0.55000000000000004</v>
      </c>
      <c r="U67" s="122"/>
      <c r="V67" s="122"/>
      <c r="W67" s="122"/>
      <c r="X67" s="120" t="s">
        <v>88</v>
      </c>
      <c r="Y67" s="120"/>
      <c r="Z67" s="121">
        <f>AO65</f>
        <v>0.67</v>
      </c>
      <c r="AA67" s="122"/>
      <c r="AB67" s="122"/>
      <c r="AC67" s="122"/>
      <c r="AD67" s="120" t="s">
        <v>88</v>
      </c>
      <c r="AE67" s="120"/>
      <c r="AF67" s="121">
        <f>G66</f>
        <v>0.45</v>
      </c>
      <c r="AG67" s="122"/>
      <c r="AH67" s="122"/>
      <c r="AI67" s="122"/>
      <c r="AJ67" s="122"/>
      <c r="AK67" s="124" t="s">
        <v>87</v>
      </c>
      <c r="AL67" s="120"/>
      <c r="AM67" s="121">
        <f>S66</f>
        <v>15</v>
      </c>
      <c r="AN67" s="122"/>
      <c r="AO67" s="122"/>
      <c r="AP67" s="122"/>
      <c r="AQ67" s="124" t="s">
        <v>89</v>
      </c>
      <c r="AR67" s="120"/>
      <c r="AS67" s="121">
        <f>ROUND(G67*N67*T67*Z67*AF67/AM67,2)</f>
        <v>7.96</v>
      </c>
      <c r="AT67" s="122"/>
      <c r="AU67" s="122"/>
      <c r="AV67" s="122"/>
      <c r="AW67" s="122"/>
      <c r="AX67" s="80" t="s">
        <v>64</v>
      </c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116"/>
      <c r="BR67" s="116"/>
      <c r="BS67" s="116"/>
      <c r="BT67" s="116"/>
      <c r="BW67" s="159"/>
    </row>
    <row r="68" spans="1:75" ht="18" customHeight="1">
      <c r="A68" s="113"/>
      <c r="B68" s="80"/>
      <c r="C68" s="80" t="s">
        <v>60</v>
      </c>
      <c r="D68" s="80"/>
      <c r="E68" s="80"/>
      <c r="F68" s="80"/>
      <c r="G68" s="123"/>
      <c r="H68" s="120"/>
      <c r="I68" s="120"/>
      <c r="J68" s="120"/>
      <c r="K68" s="120"/>
      <c r="L68" s="80"/>
      <c r="M68" s="80"/>
      <c r="N68" s="681" t="e">
        <f>#REF!</f>
        <v>#REF!</v>
      </c>
      <c r="O68" s="683"/>
      <c r="P68" s="683"/>
      <c r="Q68" s="683"/>
      <c r="R68" s="683"/>
      <c r="S68" s="683"/>
      <c r="T68" s="683"/>
      <c r="U68" s="683"/>
      <c r="V68" s="124" t="s">
        <v>87</v>
      </c>
      <c r="W68" s="120"/>
      <c r="X68" s="121">
        <f>AS67</f>
        <v>7.96</v>
      </c>
      <c r="Y68" s="122"/>
      <c r="Z68" s="122"/>
      <c r="AA68" s="122"/>
      <c r="AB68" s="122"/>
      <c r="AC68" s="122"/>
      <c r="AD68" s="124" t="s">
        <v>89</v>
      </c>
      <c r="AE68" s="120"/>
      <c r="AF68" s="121" t="e">
        <f>INT(N68/X68)</f>
        <v>#REF!</v>
      </c>
      <c r="AG68" s="122"/>
      <c r="AH68" s="122"/>
      <c r="AI68" s="122"/>
      <c r="AJ68" s="122"/>
      <c r="AK68" s="122"/>
      <c r="AL68" s="122"/>
      <c r="AM68" s="694" t="s">
        <v>512</v>
      </c>
      <c r="AN68" s="695"/>
      <c r="AO68" s="695"/>
      <c r="AP68" s="695"/>
      <c r="AQ68" s="695"/>
      <c r="AR68" s="695"/>
      <c r="AS68" s="695"/>
      <c r="AT68" s="695"/>
      <c r="AU68" s="695"/>
      <c r="AV68" s="695"/>
      <c r="AW68" s="695"/>
      <c r="AX68" s="80"/>
      <c r="AY68" s="80"/>
      <c r="AZ68" s="80"/>
      <c r="BA68" s="80"/>
      <c r="BB68" s="80"/>
      <c r="BC68" s="80"/>
      <c r="BD68" s="80"/>
      <c r="BE68" s="80"/>
      <c r="BF68" s="80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115" t="e">
        <f>SUM(BR68:BT68)</f>
        <v>#REF!</v>
      </c>
      <c r="BR68" s="115"/>
      <c r="BS68" s="115" t="e">
        <f>AF68</f>
        <v>#REF!</v>
      </c>
      <c r="BT68" s="115"/>
      <c r="BW68" s="159"/>
    </row>
    <row r="69" spans="1:75" ht="18" customHeight="1">
      <c r="A69" s="113"/>
      <c r="B69" s="80"/>
      <c r="C69" s="80" t="s">
        <v>61</v>
      </c>
      <c r="D69" s="80"/>
      <c r="E69" s="80"/>
      <c r="F69" s="80"/>
      <c r="G69" s="123"/>
      <c r="H69" s="120"/>
      <c r="I69" s="120"/>
      <c r="J69" s="120"/>
      <c r="K69" s="80"/>
      <c r="L69" s="80"/>
      <c r="M69" s="80"/>
      <c r="N69" s="681" t="e">
        <f>#REF!</f>
        <v>#REF!</v>
      </c>
      <c r="O69" s="683"/>
      <c r="P69" s="683"/>
      <c r="Q69" s="683"/>
      <c r="R69" s="683"/>
      <c r="S69" s="683"/>
      <c r="T69" s="683"/>
      <c r="U69" s="683"/>
      <c r="V69" s="124" t="s">
        <v>87</v>
      </c>
      <c r="W69" s="120"/>
      <c r="X69" s="121">
        <f>X68</f>
        <v>7.96</v>
      </c>
      <c r="Y69" s="122"/>
      <c r="Z69" s="122"/>
      <c r="AA69" s="122"/>
      <c r="AB69" s="122"/>
      <c r="AC69" s="122"/>
      <c r="AD69" s="124" t="s">
        <v>89</v>
      </c>
      <c r="AE69" s="120"/>
      <c r="AF69" s="121" t="e">
        <f>INT(N69/X69)</f>
        <v>#REF!</v>
      </c>
      <c r="AG69" s="122"/>
      <c r="AH69" s="122"/>
      <c r="AI69" s="122"/>
      <c r="AJ69" s="122"/>
      <c r="AK69" s="122"/>
      <c r="AL69" s="122"/>
      <c r="AM69" s="694" t="s">
        <v>512</v>
      </c>
      <c r="AN69" s="695"/>
      <c r="AO69" s="695"/>
      <c r="AP69" s="695"/>
      <c r="AQ69" s="695"/>
      <c r="AR69" s="695"/>
      <c r="AS69" s="695"/>
      <c r="AT69" s="695"/>
      <c r="AU69" s="695"/>
      <c r="AV69" s="695"/>
      <c r="AW69" s="695"/>
      <c r="AX69" s="80"/>
      <c r="AY69" s="80"/>
      <c r="AZ69" s="80"/>
      <c r="BA69" s="80"/>
      <c r="BB69" s="80"/>
      <c r="BC69" s="80"/>
      <c r="BD69" s="80"/>
      <c r="BE69" s="80"/>
      <c r="BF69" s="80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115" t="e">
        <f>SUM(BR69:BT69)</f>
        <v>#REF!</v>
      </c>
      <c r="BR69" s="115" t="e">
        <f>AF69</f>
        <v>#REF!</v>
      </c>
      <c r="BS69" s="115"/>
      <c r="BT69" s="115"/>
      <c r="BW69" s="159"/>
    </row>
    <row r="70" spans="1:75" ht="18" customHeight="1">
      <c r="A70" s="113"/>
      <c r="B70" s="80"/>
      <c r="C70" s="80" t="s">
        <v>62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681" t="e">
        <f>#REF!</f>
        <v>#REF!</v>
      </c>
      <c r="O70" s="683"/>
      <c r="P70" s="683"/>
      <c r="Q70" s="683"/>
      <c r="R70" s="683"/>
      <c r="S70" s="683"/>
      <c r="T70" s="683"/>
      <c r="U70" s="683"/>
      <c r="V70" s="124" t="s">
        <v>87</v>
      </c>
      <c r="W70" s="120"/>
      <c r="X70" s="121">
        <f>X69</f>
        <v>7.96</v>
      </c>
      <c r="Y70" s="122"/>
      <c r="Z70" s="122"/>
      <c r="AA70" s="122"/>
      <c r="AB70" s="122"/>
      <c r="AC70" s="122"/>
      <c r="AD70" s="124" t="s">
        <v>89</v>
      </c>
      <c r="AE70" s="120"/>
      <c r="AF70" s="121" t="e">
        <f>INT(N70/X70)</f>
        <v>#REF!</v>
      </c>
      <c r="AG70" s="122"/>
      <c r="AH70" s="122"/>
      <c r="AI70" s="122"/>
      <c r="AJ70" s="122"/>
      <c r="AK70" s="122"/>
      <c r="AL70" s="122"/>
      <c r="AM70" s="694" t="s">
        <v>512</v>
      </c>
      <c r="AN70" s="695"/>
      <c r="AO70" s="695"/>
      <c r="AP70" s="695"/>
      <c r="AQ70" s="695"/>
      <c r="AR70" s="695"/>
      <c r="AS70" s="695"/>
      <c r="AT70" s="695"/>
      <c r="AU70" s="695"/>
      <c r="AV70" s="695"/>
      <c r="AW70" s="695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115" t="e">
        <f>SUM(BR70:BT70)</f>
        <v>#REF!</v>
      </c>
      <c r="BR70" s="115"/>
      <c r="BS70" s="115"/>
      <c r="BT70" s="115" t="e">
        <f>AF70</f>
        <v>#REF!</v>
      </c>
    </row>
    <row r="71" spans="1:75" ht="18" customHeight="1">
      <c r="A71" s="113"/>
      <c r="B71" s="80"/>
      <c r="C71" s="80" t="s">
        <v>57</v>
      </c>
      <c r="D71" s="80"/>
      <c r="E71" s="80"/>
      <c r="F71" s="80"/>
      <c r="G71" s="80"/>
      <c r="H71" s="80"/>
      <c r="I71" s="80"/>
      <c r="J71" s="80"/>
      <c r="K71" s="80"/>
      <c r="L71" s="127"/>
      <c r="M71" s="80"/>
      <c r="N71" s="80"/>
      <c r="O71" s="80"/>
      <c r="P71" s="80"/>
      <c r="Q71" s="80"/>
      <c r="R71" s="80"/>
      <c r="S71" s="80"/>
      <c r="T71" s="128"/>
      <c r="U71" s="80"/>
      <c r="V71" s="129"/>
      <c r="W71" s="80"/>
      <c r="X71" s="80"/>
      <c r="Y71" s="80"/>
      <c r="Z71" s="80"/>
      <c r="AA71" s="80"/>
      <c r="AB71" s="80"/>
      <c r="AC71" s="80"/>
      <c r="AD71" s="129"/>
      <c r="AE71" s="80"/>
      <c r="AF71" s="80"/>
      <c r="AG71" s="80"/>
      <c r="AH71" s="80"/>
      <c r="AI71" s="128"/>
      <c r="AJ71" s="80"/>
      <c r="AK71" s="129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80"/>
      <c r="BD71" s="80"/>
      <c r="BE71" s="80"/>
      <c r="BF71" s="80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130" t="e">
        <f>SUM(BQ59:BQ70)</f>
        <v>#REF!</v>
      </c>
      <c r="BR71" s="130" t="e">
        <f>SUM(BR59:BR70)</f>
        <v>#REF!</v>
      </c>
      <c r="BS71" s="130" t="e">
        <f>SUM(BS59:BS70)</f>
        <v>#REF!</v>
      </c>
      <c r="BT71" s="130" t="e">
        <f>SUM(BT59:BT70)</f>
        <v>#REF!</v>
      </c>
    </row>
    <row r="72" spans="1:75" ht="18" customHeight="1">
      <c r="A72" s="113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127"/>
      <c r="M72" s="80"/>
      <c r="N72" s="80"/>
      <c r="O72" s="80"/>
      <c r="P72" s="80"/>
      <c r="Q72" s="80"/>
      <c r="R72" s="80"/>
      <c r="S72" s="80"/>
      <c r="T72" s="128"/>
      <c r="U72" s="80"/>
      <c r="V72" s="129"/>
      <c r="W72" s="80"/>
      <c r="X72" s="80"/>
      <c r="Y72" s="80"/>
      <c r="Z72" s="80"/>
      <c r="AA72" s="80"/>
      <c r="AB72" s="80"/>
      <c r="AC72" s="80"/>
      <c r="AD72" s="129"/>
      <c r="AE72" s="80"/>
      <c r="AF72" s="80"/>
      <c r="AG72" s="80"/>
      <c r="AH72" s="80"/>
      <c r="AI72" s="128"/>
      <c r="AJ72" s="80"/>
      <c r="AK72" s="129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115"/>
      <c r="BR72" s="115"/>
      <c r="BS72" s="115"/>
      <c r="BT72" s="115"/>
    </row>
    <row r="73" spans="1:75" ht="18" customHeight="1" thickBot="1">
      <c r="A73" s="113"/>
      <c r="B73" s="80"/>
      <c r="C73" s="134" t="s">
        <v>63</v>
      </c>
      <c r="D73" s="134"/>
      <c r="E73" s="134"/>
      <c r="F73" s="134"/>
      <c r="G73" s="134"/>
      <c r="H73" s="134"/>
      <c r="I73" s="134"/>
      <c r="J73" s="134"/>
      <c r="K73" s="134"/>
      <c r="L73" s="135"/>
      <c r="M73" s="134"/>
      <c r="N73" s="134"/>
      <c r="O73" s="134"/>
      <c r="P73" s="134"/>
      <c r="Q73" s="134"/>
      <c r="R73" s="134"/>
      <c r="S73" s="134"/>
      <c r="T73" s="136"/>
      <c r="U73" s="134"/>
      <c r="V73" s="137"/>
      <c r="W73" s="134"/>
      <c r="X73" s="134"/>
      <c r="Y73" s="134"/>
      <c r="Z73" s="134"/>
      <c r="AA73" s="134"/>
      <c r="AB73" s="134"/>
      <c r="AC73" s="134"/>
      <c r="AD73" s="137"/>
      <c r="AE73" s="134"/>
      <c r="AF73" s="134"/>
      <c r="AG73" s="134"/>
      <c r="AH73" s="134"/>
      <c r="AI73" s="136"/>
      <c r="AJ73" s="134"/>
      <c r="AK73" s="137"/>
      <c r="AL73" s="134"/>
      <c r="AM73" s="134"/>
      <c r="AN73" s="134"/>
      <c r="AO73" s="134"/>
      <c r="AP73" s="134"/>
      <c r="AQ73" s="134"/>
      <c r="AR73" s="134"/>
      <c r="AS73" s="134"/>
      <c r="AT73" s="134"/>
      <c r="AU73" s="134"/>
      <c r="AV73" s="134"/>
      <c r="AW73" s="134"/>
      <c r="AX73" s="134"/>
      <c r="AY73" s="134"/>
      <c r="AZ73" s="134"/>
      <c r="BA73" s="134"/>
      <c r="BB73" s="134"/>
      <c r="BC73" s="134"/>
      <c r="BD73" s="134"/>
      <c r="BE73" s="134"/>
      <c r="BF73" s="134"/>
      <c r="BG73" s="134"/>
      <c r="BH73" s="134"/>
      <c r="BI73" s="134"/>
      <c r="BJ73" s="134"/>
      <c r="BK73" s="134"/>
      <c r="BL73" s="134"/>
      <c r="BM73" s="134"/>
      <c r="BN73" s="134"/>
      <c r="BO73" s="134"/>
      <c r="BP73" s="134"/>
      <c r="BQ73" s="138" t="e">
        <f>BQ56+BQ71</f>
        <v>#REF!</v>
      </c>
      <c r="BR73" s="138" t="e">
        <f>BR56+BR71</f>
        <v>#REF!</v>
      </c>
      <c r="BS73" s="138" t="e">
        <f>BS56+BS71</f>
        <v>#REF!</v>
      </c>
      <c r="BT73" s="138" t="e">
        <f>BT56+BT71</f>
        <v>#REF!</v>
      </c>
    </row>
    <row r="74" spans="1:75" ht="18" customHeight="1" thickTop="1">
      <c r="A74" s="113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127"/>
      <c r="M74" s="80"/>
      <c r="N74" s="80"/>
      <c r="O74" s="80"/>
      <c r="P74" s="80"/>
      <c r="Q74" s="80"/>
      <c r="R74" s="80"/>
      <c r="S74" s="80"/>
      <c r="T74" s="128"/>
      <c r="U74" s="80"/>
      <c r="V74" s="129"/>
      <c r="W74" s="80"/>
      <c r="X74" s="80"/>
      <c r="Y74" s="80"/>
      <c r="Z74" s="80"/>
      <c r="AA74" s="80"/>
      <c r="AB74" s="80"/>
      <c r="AC74" s="80"/>
      <c r="AD74" s="129"/>
      <c r="AE74" s="80"/>
      <c r="AF74" s="80"/>
      <c r="AG74" s="80"/>
      <c r="AH74" s="80"/>
      <c r="AI74" s="128"/>
      <c r="AJ74" s="80"/>
      <c r="AK74" s="129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115"/>
      <c r="BR74" s="115"/>
      <c r="BS74" s="115"/>
      <c r="BT74" s="115"/>
    </row>
    <row r="75" spans="1:75" ht="18" customHeight="1">
      <c r="A75" s="113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127"/>
      <c r="M75" s="80"/>
      <c r="N75" s="80"/>
      <c r="O75" s="80"/>
      <c r="P75" s="80"/>
      <c r="Q75" s="80"/>
      <c r="R75" s="80"/>
      <c r="S75" s="80"/>
      <c r="T75" s="128"/>
      <c r="U75" s="80"/>
      <c r="V75" s="129"/>
      <c r="W75" s="80"/>
      <c r="X75" s="80"/>
      <c r="Y75" s="80"/>
      <c r="Z75" s="80"/>
      <c r="AA75" s="80"/>
      <c r="AB75" s="80"/>
      <c r="AC75" s="80"/>
      <c r="AD75" s="129"/>
      <c r="AE75" s="80"/>
      <c r="AF75" s="80"/>
      <c r="AG75" s="80"/>
      <c r="AH75" s="80"/>
      <c r="AI75" s="128"/>
      <c r="AJ75" s="80"/>
      <c r="AK75" s="129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80"/>
      <c r="BD75" s="80"/>
      <c r="BE75" s="80"/>
      <c r="BF75" s="80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115"/>
      <c r="BR75" s="115"/>
      <c r="BS75" s="115"/>
      <c r="BT75" s="115"/>
    </row>
    <row r="76" spans="1:75" ht="18" customHeight="1">
      <c r="A76" s="113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127"/>
      <c r="M76" s="80"/>
      <c r="N76" s="80"/>
      <c r="O76" s="80"/>
      <c r="P76" s="80"/>
      <c r="Q76" s="80"/>
      <c r="R76" s="80"/>
      <c r="S76" s="80"/>
      <c r="T76" s="128"/>
      <c r="U76" s="80"/>
      <c r="V76" s="129"/>
      <c r="W76" s="80"/>
      <c r="X76" s="80"/>
      <c r="Y76" s="80"/>
      <c r="Z76" s="80"/>
      <c r="AA76" s="80"/>
      <c r="AB76" s="80"/>
      <c r="AC76" s="80"/>
      <c r="AD76" s="129"/>
      <c r="AE76" s="80"/>
      <c r="AF76" s="80"/>
      <c r="AG76" s="80"/>
      <c r="AH76" s="80"/>
      <c r="AI76" s="128"/>
      <c r="AJ76" s="80"/>
      <c r="AK76" s="129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115"/>
      <c r="BR76" s="115"/>
      <c r="BS76" s="115"/>
      <c r="BT76" s="115"/>
    </row>
    <row r="77" spans="1:75" ht="18" customHeight="1">
      <c r="A77" s="113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127"/>
      <c r="M77" s="80"/>
      <c r="N77" s="80"/>
      <c r="O77" s="80"/>
      <c r="P77" s="80"/>
      <c r="Q77" s="80"/>
      <c r="R77" s="80"/>
      <c r="S77" s="80"/>
      <c r="T77" s="128"/>
      <c r="U77" s="80"/>
      <c r="V77" s="129"/>
      <c r="W77" s="80"/>
      <c r="X77" s="80"/>
      <c r="Y77" s="80"/>
      <c r="Z77" s="80"/>
      <c r="AA77" s="80"/>
      <c r="AB77" s="80"/>
      <c r="AC77" s="80"/>
      <c r="AD77" s="129"/>
      <c r="AE77" s="80"/>
      <c r="AF77" s="80"/>
      <c r="AG77" s="80"/>
      <c r="AH77" s="80"/>
      <c r="AI77" s="128"/>
      <c r="AJ77" s="80"/>
      <c r="AK77" s="129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115"/>
      <c r="BR77" s="115"/>
      <c r="BS77" s="115"/>
      <c r="BT77" s="115"/>
    </row>
    <row r="78" spans="1:75" ht="18" customHeight="1">
      <c r="A78" s="113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127"/>
      <c r="M78" s="80"/>
      <c r="N78" s="80"/>
      <c r="O78" s="80"/>
      <c r="P78" s="80"/>
      <c r="Q78" s="80"/>
      <c r="R78" s="80"/>
      <c r="S78" s="80"/>
      <c r="T78" s="128"/>
      <c r="U78" s="80"/>
      <c r="V78" s="129"/>
      <c r="W78" s="80"/>
      <c r="X78" s="80"/>
      <c r="Y78" s="80"/>
      <c r="Z78" s="80"/>
      <c r="AA78" s="80"/>
      <c r="AB78" s="80"/>
      <c r="AC78" s="80"/>
      <c r="AD78" s="129"/>
      <c r="AE78" s="80"/>
      <c r="AF78" s="80"/>
      <c r="AG78" s="80"/>
      <c r="AH78" s="80"/>
      <c r="AI78" s="128"/>
      <c r="AJ78" s="80"/>
      <c r="AK78" s="129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115"/>
      <c r="BR78" s="115"/>
      <c r="BS78" s="115"/>
      <c r="BT78" s="115"/>
    </row>
    <row r="79" spans="1:75" ht="18" customHeight="1">
      <c r="A79" s="113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127"/>
      <c r="M79" s="80"/>
      <c r="N79" s="80"/>
      <c r="O79" s="80"/>
      <c r="P79" s="80"/>
      <c r="Q79" s="80"/>
      <c r="R79" s="80"/>
      <c r="S79" s="80"/>
      <c r="T79" s="128"/>
      <c r="U79" s="80"/>
      <c r="V79" s="129"/>
      <c r="W79" s="80"/>
      <c r="X79" s="80"/>
      <c r="Y79" s="80"/>
      <c r="Z79" s="80"/>
      <c r="AA79" s="80"/>
      <c r="AB79" s="80"/>
      <c r="AC79" s="80"/>
      <c r="AD79" s="129"/>
      <c r="AE79" s="80"/>
      <c r="AF79" s="80"/>
      <c r="AG79" s="80"/>
      <c r="AH79" s="80"/>
      <c r="AI79" s="128"/>
      <c r="AJ79" s="80"/>
      <c r="AK79" s="129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115"/>
      <c r="BR79" s="115"/>
      <c r="BS79" s="115"/>
      <c r="BT79" s="115"/>
    </row>
    <row r="80" spans="1:75" ht="18" customHeight="1">
      <c r="A80" s="113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127"/>
      <c r="M80" s="80"/>
      <c r="N80" s="80"/>
      <c r="O80" s="80"/>
      <c r="P80" s="80"/>
      <c r="Q80" s="80"/>
      <c r="R80" s="80"/>
      <c r="S80" s="80"/>
      <c r="T80" s="128"/>
      <c r="U80" s="80"/>
      <c r="V80" s="129"/>
      <c r="W80" s="80"/>
      <c r="X80" s="80"/>
      <c r="Y80" s="80"/>
      <c r="Z80" s="80"/>
      <c r="AA80" s="80"/>
      <c r="AB80" s="80"/>
      <c r="AC80" s="80"/>
      <c r="AD80" s="129"/>
      <c r="AE80" s="80"/>
      <c r="AF80" s="80"/>
      <c r="AG80" s="80"/>
      <c r="AH80" s="80"/>
      <c r="AI80" s="128"/>
      <c r="AJ80" s="80"/>
      <c r="AK80" s="129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115"/>
      <c r="BR80" s="115"/>
      <c r="BS80" s="115"/>
      <c r="BT80" s="115"/>
    </row>
    <row r="81" spans="1:75" ht="18" customHeight="1">
      <c r="A81" s="113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127"/>
      <c r="M81" s="80"/>
      <c r="N81" s="80"/>
      <c r="O81" s="80"/>
      <c r="P81" s="80"/>
      <c r="Q81" s="80"/>
      <c r="R81" s="80"/>
      <c r="S81" s="80"/>
      <c r="T81" s="128"/>
      <c r="U81" s="80"/>
      <c r="V81" s="129"/>
      <c r="W81" s="80"/>
      <c r="X81" s="80"/>
      <c r="Y81" s="80"/>
      <c r="Z81" s="80"/>
      <c r="AA81" s="80"/>
      <c r="AB81" s="80"/>
      <c r="AC81" s="80"/>
      <c r="AD81" s="129"/>
      <c r="AE81" s="80"/>
      <c r="AF81" s="80"/>
      <c r="AG81" s="80"/>
      <c r="AH81" s="80"/>
      <c r="AI81" s="128"/>
      <c r="AJ81" s="80"/>
      <c r="AK81" s="129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  <c r="BE81" s="80"/>
      <c r="BF81" s="80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115"/>
      <c r="BR81" s="115"/>
      <c r="BS81" s="115"/>
      <c r="BT81" s="115"/>
    </row>
    <row r="82" spans="1:75" ht="18" customHeight="1">
      <c r="A82" s="113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127"/>
      <c r="M82" s="80"/>
      <c r="N82" s="80"/>
      <c r="O82" s="80"/>
      <c r="P82" s="80"/>
      <c r="Q82" s="80"/>
      <c r="R82" s="80"/>
      <c r="S82" s="80"/>
      <c r="T82" s="128"/>
      <c r="U82" s="80"/>
      <c r="V82" s="129"/>
      <c r="W82" s="80"/>
      <c r="X82" s="80"/>
      <c r="Y82" s="80"/>
      <c r="Z82" s="80"/>
      <c r="AA82" s="80"/>
      <c r="AB82" s="80"/>
      <c r="AC82" s="80"/>
      <c r="AD82" s="129"/>
      <c r="AE82" s="80"/>
      <c r="AF82" s="80"/>
      <c r="AG82" s="80"/>
      <c r="AH82" s="80"/>
      <c r="AI82" s="128"/>
      <c r="AJ82" s="80"/>
      <c r="AK82" s="129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115"/>
      <c r="BR82" s="115"/>
      <c r="BS82" s="115"/>
      <c r="BT82" s="115"/>
    </row>
    <row r="83" spans="1:75" ht="18" customHeight="1">
      <c r="A83" s="113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127"/>
      <c r="M83" s="80"/>
      <c r="N83" s="80"/>
      <c r="O83" s="80"/>
      <c r="P83" s="80"/>
      <c r="Q83" s="80"/>
      <c r="R83" s="80"/>
      <c r="S83" s="80"/>
      <c r="T83" s="128"/>
      <c r="U83" s="80"/>
      <c r="V83" s="129"/>
      <c r="W83" s="80"/>
      <c r="X83" s="80"/>
      <c r="Y83" s="80"/>
      <c r="Z83" s="80"/>
      <c r="AA83" s="80"/>
      <c r="AB83" s="80"/>
      <c r="AC83" s="80"/>
      <c r="AD83" s="129"/>
      <c r="AE83" s="80"/>
      <c r="AF83" s="80"/>
      <c r="AG83" s="80"/>
      <c r="AH83" s="80"/>
      <c r="AI83" s="128"/>
      <c r="AJ83" s="80"/>
      <c r="AK83" s="129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115"/>
      <c r="BR83" s="115"/>
      <c r="BS83" s="115"/>
      <c r="BT83" s="115"/>
    </row>
    <row r="84" spans="1:75" ht="18" customHeight="1">
      <c r="A84" s="113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127"/>
      <c r="M84" s="80"/>
      <c r="N84" s="80"/>
      <c r="O84" s="80"/>
      <c r="P84" s="80"/>
      <c r="Q84" s="80"/>
      <c r="R84" s="80"/>
      <c r="S84" s="80"/>
      <c r="T84" s="128"/>
      <c r="U84" s="80"/>
      <c r="V84" s="129"/>
      <c r="W84" s="80"/>
      <c r="X84" s="80"/>
      <c r="Y84" s="80"/>
      <c r="Z84" s="80"/>
      <c r="AA84" s="80"/>
      <c r="AB84" s="80"/>
      <c r="AC84" s="80"/>
      <c r="AD84" s="129"/>
      <c r="AE84" s="80"/>
      <c r="AF84" s="80"/>
      <c r="AG84" s="80"/>
      <c r="AH84" s="80"/>
      <c r="AI84" s="128"/>
      <c r="AJ84" s="80"/>
      <c r="AK84" s="129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115"/>
      <c r="BR84" s="115"/>
      <c r="BS84" s="115"/>
      <c r="BT84" s="115"/>
    </row>
    <row r="85" spans="1:75" ht="18" customHeight="1">
      <c r="A85" s="113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127"/>
      <c r="M85" s="80"/>
      <c r="N85" s="80"/>
      <c r="O85" s="80"/>
      <c r="P85" s="80"/>
      <c r="Q85" s="80"/>
      <c r="R85" s="80"/>
      <c r="S85" s="80"/>
      <c r="T85" s="128"/>
      <c r="U85" s="80"/>
      <c r="V85" s="129"/>
      <c r="W85" s="80"/>
      <c r="X85" s="80"/>
      <c r="Y85" s="80"/>
      <c r="Z85" s="80"/>
      <c r="AA85" s="80"/>
      <c r="AB85" s="80"/>
      <c r="AC85" s="80"/>
      <c r="AD85" s="129"/>
      <c r="AE85" s="80"/>
      <c r="AF85" s="80"/>
      <c r="AG85" s="80"/>
      <c r="AH85" s="80"/>
      <c r="AI85" s="128"/>
      <c r="AJ85" s="80"/>
      <c r="AK85" s="129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115"/>
      <c r="BR85" s="115"/>
      <c r="BS85" s="115"/>
      <c r="BT85" s="115"/>
    </row>
    <row r="86" spans="1:75" ht="18" customHeight="1">
      <c r="A86" s="113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127"/>
      <c r="M86" s="80"/>
      <c r="N86" s="80"/>
      <c r="O86" s="80"/>
      <c r="P86" s="80"/>
      <c r="Q86" s="80"/>
      <c r="R86" s="80"/>
      <c r="S86" s="80"/>
      <c r="T86" s="128"/>
      <c r="U86" s="80"/>
      <c r="V86" s="129"/>
      <c r="W86" s="80"/>
      <c r="X86" s="80"/>
      <c r="Y86" s="80"/>
      <c r="Z86" s="80"/>
      <c r="AA86" s="80"/>
      <c r="AB86" s="80"/>
      <c r="AC86" s="80"/>
      <c r="AD86" s="129"/>
      <c r="AE86" s="80"/>
      <c r="AF86" s="80"/>
      <c r="AG86" s="80"/>
      <c r="AH86" s="80"/>
      <c r="AI86" s="128"/>
      <c r="AJ86" s="80"/>
      <c r="AK86" s="129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115"/>
      <c r="BR86" s="115"/>
      <c r="BS86" s="115"/>
      <c r="BT86" s="115"/>
    </row>
    <row r="87" spans="1:75" ht="18" customHeight="1">
      <c r="A87" s="113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127"/>
      <c r="M87" s="80"/>
      <c r="N87" s="80"/>
      <c r="O87" s="80"/>
      <c r="P87" s="80"/>
      <c r="Q87" s="80"/>
      <c r="R87" s="80"/>
      <c r="S87" s="80"/>
      <c r="T87" s="128"/>
      <c r="U87" s="80"/>
      <c r="V87" s="129"/>
      <c r="W87" s="80"/>
      <c r="X87" s="80"/>
      <c r="Y87" s="80"/>
      <c r="Z87" s="80"/>
      <c r="AA87" s="80"/>
      <c r="AB87" s="80"/>
      <c r="AC87" s="80"/>
      <c r="AD87" s="129"/>
      <c r="AE87" s="80"/>
      <c r="AF87" s="80"/>
      <c r="AG87" s="80"/>
      <c r="AH87" s="80"/>
      <c r="AI87" s="128"/>
      <c r="AJ87" s="80"/>
      <c r="AK87" s="129"/>
      <c r="AL87" s="80"/>
      <c r="AM87" s="80"/>
      <c r="AN87" s="80"/>
      <c r="AO87" s="80"/>
      <c r="AP87" s="80"/>
      <c r="AQ87" s="80"/>
      <c r="AR87" s="80"/>
      <c r="AS87" s="80"/>
      <c r="AT87" s="80"/>
      <c r="AU87" s="8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115"/>
      <c r="BR87" s="115"/>
      <c r="BS87" s="115"/>
      <c r="BT87" s="115"/>
    </row>
    <row r="88" spans="1:75" ht="18" customHeight="1">
      <c r="A88" s="113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127"/>
      <c r="M88" s="80"/>
      <c r="N88" s="80"/>
      <c r="O88" s="80"/>
      <c r="P88" s="80"/>
      <c r="Q88" s="80"/>
      <c r="R88" s="80"/>
      <c r="S88" s="80"/>
      <c r="T88" s="128"/>
      <c r="U88" s="80"/>
      <c r="V88" s="129"/>
      <c r="W88" s="80"/>
      <c r="X88" s="80"/>
      <c r="Y88" s="80"/>
      <c r="Z88" s="80"/>
      <c r="AA88" s="80"/>
      <c r="AB88" s="80"/>
      <c r="AC88" s="80"/>
      <c r="AD88" s="129"/>
      <c r="AE88" s="80"/>
      <c r="AF88" s="80"/>
      <c r="AG88" s="80"/>
      <c r="AH88" s="80"/>
      <c r="AI88" s="128"/>
      <c r="AJ88" s="80"/>
      <c r="AK88" s="129"/>
      <c r="AL88" s="80"/>
      <c r="AM88" s="80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115"/>
      <c r="BR88" s="115"/>
      <c r="BS88" s="115"/>
      <c r="BT88" s="115"/>
    </row>
    <row r="89" spans="1:75" ht="18" customHeight="1">
      <c r="A89" s="113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127"/>
      <c r="M89" s="80"/>
      <c r="N89" s="80"/>
      <c r="O89" s="80"/>
      <c r="P89" s="80"/>
      <c r="Q89" s="80"/>
      <c r="R89" s="80"/>
      <c r="S89" s="80"/>
      <c r="T89" s="128"/>
      <c r="U89" s="80"/>
      <c r="V89" s="129"/>
      <c r="W89" s="80"/>
      <c r="X89" s="80"/>
      <c r="Y89" s="80"/>
      <c r="Z89" s="80"/>
      <c r="AA89" s="80"/>
      <c r="AB89" s="80"/>
      <c r="AC89" s="80"/>
      <c r="AD89" s="129"/>
      <c r="AE89" s="80"/>
      <c r="AF89" s="80"/>
      <c r="AG89" s="80"/>
      <c r="AH89" s="80"/>
      <c r="AI89" s="128"/>
      <c r="AJ89" s="80"/>
      <c r="AK89" s="129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  <c r="BE89" s="80"/>
      <c r="BF89" s="80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115"/>
      <c r="BR89" s="115"/>
      <c r="BS89" s="115"/>
      <c r="BT89" s="115"/>
    </row>
    <row r="90" spans="1:75" ht="18" customHeight="1">
      <c r="A90" s="113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127"/>
      <c r="M90" s="80"/>
      <c r="N90" s="80"/>
      <c r="O90" s="80"/>
      <c r="P90" s="80"/>
      <c r="Q90" s="80"/>
      <c r="R90" s="80"/>
      <c r="S90" s="80"/>
      <c r="T90" s="128"/>
      <c r="U90" s="80"/>
      <c r="V90" s="129"/>
      <c r="W90" s="80"/>
      <c r="X90" s="80"/>
      <c r="Y90" s="80"/>
      <c r="Z90" s="80"/>
      <c r="AA90" s="80"/>
      <c r="AB90" s="80"/>
      <c r="AC90" s="80"/>
      <c r="AD90" s="129"/>
      <c r="AE90" s="80"/>
      <c r="AF90" s="80"/>
      <c r="AG90" s="80"/>
      <c r="AH90" s="80"/>
      <c r="AI90" s="128"/>
      <c r="AJ90" s="80"/>
      <c r="AK90" s="129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115"/>
      <c r="BR90" s="115"/>
      <c r="BS90" s="115"/>
      <c r="BT90" s="115"/>
    </row>
    <row r="91" spans="1:75" ht="18" customHeight="1">
      <c r="A91" s="113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127"/>
      <c r="M91" s="80"/>
      <c r="N91" s="80"/>
      <c r="O91" s="80"/>
      <c r="P91" s="80"/>
      <c r="Q91" s="80"/>
      <c r="R91" s="80"/>
      <c r="S91" s="80"/>
      <c r="T91" s="128"/>
      <c r="U91" s="80"/>
      <c r="V91" s="129"/>
      <c r="W91" s="80"/>
      <c r="X91" s="80"/>
      <c r="Y91" s="80"/>
      <c r="Z91" s="80"/>
      <c r="AA91" s="80"/>
      <c r="AB91" s="80"/>
      <c r="AC91" s="80"/>
      <c r="AD91" s="129"/>
      <c r="AE91" s="80"/>
      <c r="AF91" s="80"/>
      <c r="AG91" s="80"/>
      <c r="AH91" s="80"/>
      <c r="AI91" s="128"/>
      <c r="AJ91" s="80"/>
      <c r="AK91" s="129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115"/>
      <c r="BR91" s="115"/>
      <c r="BS91" s="115"/>
      <c r="BT91" s="115"/>
    </row>
    <row r="92" spans="1:75" ht="18" customHeight="1">
      <c r="A92" s="139"/>
      <c r="B92" s="140"/>
      <c r="C92" s="140"/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0"/>
      <c r="W92" s="140"/>
      <c r="X92" s="140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4"/>
      <c r="BR92" s="144"/>
      <c r="BS92" s="144"/>
      <c r="BT92" s="144"/>
    </row>
    <row r="93" spans="1:75" ht="30.75" customHeight="1">
      <c r="A93" s="701" t="s">
        <v>493</v>
      </c>
      <c r="B93" s="702"/>
      <c r="C93" s="702"/>
      <c r="D93" s="702"/>
      <c r="E93" s="702"/>
      <c r="F93" s="702"/>
      <c r="G93" s="702"/>
      <c r="H93" s="702"/>
      <c r="I93" s="702"/>
      <c r="J93" s="702"/>
      <c r="K93" s="702"/>
      <c r="L93" s="702"/>
      <c r="M93" s="702"/>
      <c r="N93" s="702"/>
      <c r="O93" s="702"/>
      <c r="P93" s="702"/>
      <c r="Q93" s="702"/>
      <c r="R93" s="702"/>
      <c r="S93" s="702"/>
      <c r="T93" s="702"/>
      <c r="U93" s="702"/>
      <c r="V93" s="702"/>
      <c r="W93" s="702"/>
      <c r="X93" s="702"/>
      <c r="Y93" s="702"/>
      <c r="Z93" s="702"/>
      <c r="AA93" s="702"/>
      <c r="AB93" s="702"/>
      <c r="AC93" s="702"/>
      <c r="AD93" s="702"/>
      <c r="AE93" s="702"/>
      <c r="AF93" s="702"/>
      <c r="AG93" s="702"/>
      <c r="AH93" s="702"/>
      <c r="AI93" s="702"/>
      <c r="AJ93" s="702"/>
      <c r="AK93" s="702"/>
      <c r="AL93" s="702"/>
      <c r="AM93" s="702"/>
      <c r="AN93" s="702"/>
      <c r="AO93" s="702"/>
      <c r="AP93" s="702"/>
      <c r="AQ93" s="702"/>
      <c r="AR93" s="702"/>
      <c r="AS93" s="702"/>
      <c r="AT93" s="702"/>
      <c r="AU93" s="702"/>
      <c r="AV93" s="702"/>
      <c r="AW93" s="702"/>
      <c r="AX93" s="702"/>
      <c r="AY93" s="702"/>
      <c r="AZ93" s="702"/>
      <c r="BA93" s="702"/>
      <c r="BB93" s="702"/>
      <c r="BC93" s="702"/>
      <c r="BD93" s="702"/>
      <c r="BE93" s="702"/>
      <c r="BF93" s="702"/>
      <c r="BG93" s="702"/>
      <c r="BH93" s="702"/>
      <c r="BI93" s="702"/>
      <c r="BJ93" s="702"/>
      <c r="BK93" s="702"/>
      <c r="BL93" s="702"/>
      <c r="BM93" s="702"/>
      <c r="BN93" s="702"/>
      <c r="BO93" s="702"/>
      <c r="BP93" s="703"/>
      <c r="BQ93" s="430" t="s">
        <v>95</v>
      </c>
      <c r="BR93" s="430" t="s">
        <v>96</v>
      </c>
      <c r="BS93" s="430" t="s">
        <v>97</v>
      </c>
      <c r="BT93" s="430" t="s">
        <v>55</v>
      </c>
    </row>
    <row r="94" spans="1:75" ht="18" customHeight="1">
      <c r="A94" s="169"/>
      <c r="B94" s="44" t="s">
        <v>490</v>
      </c>
      <c r="C94" s="171"/>
      <c r="D94" s="171"/>
      <c r="E94" s="171"/>
      <c r="F94" s="171"/>
      <c r="G94" s="171"/>
      <c r="H94" s="171"/>
      <c r="I94" s="171"/>
      <c r="J94" s="171"/>
      <c r="K94" s="170"/>
      <c r="L94" s="171"/>
      <c r="M94" s="171"/>
      <c r="N94" s="171"/>
      <c r="O94" s="171"/>
      <c r="P94" s="44" t="s">
        <v>130</v>
      </c>
      <c r="Q94" s="171"/>
      <c r="R94" s="171"/>
      <c r="S94" s="171"/>
      <c r="T94" s="171"/>
      <c r="U94" s="171"/>
      <c r="V94" s="171"/>
      <c r="W94" s="171"/>
      <c r="X94" s="171"/>
      <c r="Y94" s="171"/>
      <c r="Z94" s="171"/>
      <c r="AA94" s="171"/>
      <c r="AB94" s="171"/>
      <c r="AC94" s="171"/>
      <c r="AD94" s="171"/>
      <c r="AE94" s="171"/>
      <c r="AF94" s="171"/>
      <c r="AG94" s="171"/>
      <c r="AH94" s="171"/>
      <c r="AI94" s="171"/>
      <c r="AJ94" s="171"/>
      <c r="AK94" s="171"/>
      <c r="AL94" s="171"/>
      <c r="AM94" s="171"/>
      <c r="AN94" s="171"/>
      <c r="AO94" s="171"/>
      <c r="AP94" s="171"/>
      <c r="AQ94" s="171"/>
      <c r="AR94" s="171"/>
      <c r="AS94" s="171"/>
      <c r="AT94" s="171"/>
      <c r="AU94" s="171"/>
      <c r="AV94" s="171"/>
      <c r="AW94" s="171"/>
      <c r="AX94" s="171"/>
      <c r="AY94" s="171"/>
      <c r="AZ94" s="171"/>
      <c r="BA94" s="171"/>
      <c r="BB94" s="171"/>
      <c r="BC94" s="171"/>
      <c r="BD94" s="171"/>
      <c r="BE94" s="171"/>
      <c r="BF94" s="171"/>
      <c r="BG94" s="171"/>
      <c r="BH94" s="171"/>
      <c r="BI94" s="171"/>
      <c r="BJ94" s="171"/>
      <c r="BK94" s="171"/>
      <c r="BL94" s="171"/>
      <c r="BM94" s="171"/>
      <c r="BN94" s="171"/>
      <c r="BO94" s="171"/>
      <c r="BP94" s="171"/>
      <c r="BQ94" s="172" t="e">
        <f>BQ138</f>
        <v>#REF!</v>
      </c>
      <c r="BR94" s="172" t="e">
        <f>BR138</f>
        <v>#REF!</v>
      </c>
      <c r="BS94" s="172" t="e">
        <f>BS138</f>
        <v>#REF!</v>
      </c>
      <c r="BT94" s="172" t="e">
        <f>BT138</f>
        <v>#REF!</v>
      </c>
      <c r="BV94" s="80" t="s">
        <v>99</v>
      </c>
      <c r="BW94" s="161" t="e">
        <f>VLOOKUP(BV94,#REF!,2,FALSE)</f>
        <v>#REF!</v>
      </c>
    </row>
    <row r="95" spans="1:75" ht="18" customHeight="1">
      <c r="A95" s="113"/>
      <c r="B95" s="114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114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116"/>
      <c r="BR95" s="118"/>
      <c r="BS95" s="116"/>
      <c r="BT95" s="116"/>
      <c r="BV95" s="80" t="s">
        <v>100</v>
      </c>
      <c r="BW95" s="161" t="e">
        <f>VLOOKUP(BV95,#REF!,2,FALSE)</f>
        <v>#REF!</v>
      </c>
    </row>
    <row r="96" spans="1:75" ht="18" customHeight="1">
      <c r="A96" s="113"/>
      <c r="B96" s="24" t="s">
        <v>470</v>
      </c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0"/>
      <c r="AZ96" s="80"/>
      <c r="BA96" s="80"/>
      <c r="BB96" s="80"/>
      <c r="BC96" s="80"/>
      <c r="BD96" s="80"/>
      <c r="BE96" s="80"/>
      <c r="BF96" s="80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116"/>
      <c r="BR96" s="116"/>
      <c r="BS96" s="116"/>
      <c r="BT96" s="116"/>
      <c r="BV96" s="80" t="s">
        <v>75</v>
      </c>
      <c r="BW96" s="161" t="e">
        <f>VLOOKUP(BV96,#REF!,2,FALSE)</f>
        <v>#REF!</v>
      </c>
    </row>
    <row r="97" spans="1:75" ht="18" customHeight="1">
      <c r="A97" s="113"/>
      <c r="B97" s="80"/>
      <c r="C97" s="80" t="s">
        <v>101</v>
      </c>
      <c r="D97" s="80"/>
      <c r="E97" s="80"/>
      <c r="F97" s="80"/>
      <c r="G97" s="162"/>
      <c r="H97" s="147"/>
      <c r="I97" s="147"/>
      <c r="J97" s="147"/>
      <c r="K97" s="147"/>
      <c r="L97" s="80"/>
      <c r="M97" s="80"/>
      <c r="N97" s="80"/>
      <c r="O97" s="80"/>
      <c r="P97" s="80"/>
      <c r="Q97" s="80"/>
      <c r="R97" s="162"/>
      <c r="S97" s="147"/>
      <c r="T97" s="147"/>
      <c r="U97" s="147"/>
      <c r="V97" s="147"/>
      <c r="W97" s="80"/>
      <c r="X97" s="80"/>
      <c r="Y97" s="80"/>
      <c r="Z97" s="80"/>
      <c r="AA97" s="80"/>
      <c r="AB97" s="80"/>
      <c r="AC97" s="129"/>
      <c r="AD97" s="80"/>
      <c r="AE97" s="80"/>
      <c r="AF97" s="128"/>
      <c r="AG97" s="80"/>
      <c r="AH97" s="162"/>
      <c r="AI97" s="147"/>
      <c r="AJ97" s="147"/>
      <c r="AK97" s="147"/>
      <c r="AL97" s="147"/>
      <c r="AM97" s="128"/>
      <c r="AN97" s="80"/>
      <c r="AO97" s="162"/>
      <c r="AP97" s="147"/>
      <c r="AQ97" s="147"/>
      <c r="AR97" s="147"/>
      <c r="AS97" s="147"/>
      <c r="AT97" s="147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116"/>
      <c r="BR97" s="116"/>
      <c r="BS97" s="116"/>
      <c r="BT97" s="116"/>
      <c r="BW97" s="159"/>
    </row>
    <row r="98" spans="1:75" ht="18" customHeight="1">
      <c r="A98" s="113"/>
      <c r="B98" s="80"/>
      <c r="C98" s="80"/>
      <c r="D98" s="708" t="e">
        <f>#REF!</f>
        <v>#REF!</v>
      </c>
      <c r="E98" s="698"/>
      <c r="F98" s="698"/>
      <c r="G98" s="698"/>
      <c r="H98" s="698"/>
      <c r="I98" s="698"/>
      <c r="J98" s="698"/>
      <c r="K98" s="120" t="s">
        <v>88</v>
      </c>
      <c r="L98" s="120"/>
      <c r="M98" s="711">
        <v>0.27</v>
      </c>
      <c r="N98" s="712"/>
      <c r="O98" s="712"/>
      <c r="P98" s="712"/>
      <c r="Q98" s="712"/>
      <c r="R98" s="80" t="s">
        <v>102</v>
      </c>
      <c r="S98" s="80"/>
      <c r="T98" s="80"/>
      <c r="U98" s="80"/>
      <c r="V98" s="80"/>
      <c r="W98" s="121">
        <v>100</v>
      </c>
      <c r="X98" s="122"/>
      <c r="Y98" s="122"/>
      <c r="Z98" s="122"/>
      <c r="AA98" s="122"/>
      <c r="AB98" s="80" t="s">
        <v>103</v>
      </c>
      <c r="AC98" s="129"/>
      <c r="AD98" s="80"/>
      <c r="AE98" s="80"/>
      <c r="AF98" s="121" t="e">
        <f>D98*M98/W98</f>
        <v>#REF!</v>
      </c>
      <c r="AG98" s="122"/>
      <c r="AH98" s="122"/>
      <c r="AI98" s="122"/>
      <c r="AJ98" s="122"/>
      <c r="AK98" s="122"/>
      <c r="AL98" s="80"/>
      <c r="AM98" s="128"/>
      <c r="AN98" s="80"/>
      <c r="AO98" s="129"/>
      <c r="AP98" s="80"/>
      <c r="AQ98" s="80"/>
      <c r="AR98" s="80"/>
      <c r="AS98" s="80"/>
      <c r="AT98" s="80"/>
      <c r="AU98" s="80"/>
      <c r="AV98" s="80"/>
      <c r="AW98" s="80"/>
      <c r="AX98" s="80"/>
      <c r="AY98" s="80"/>
      <c r="AZ98" s="80"/>
      <c r="BA98" s="80"/>
      <c r="BB98" s="80"/>
      <c r="BC98" s="80"/>
      <c r="BD98" s="80"/>
      <c r="BE98" s="80"/>
      <c r="BF98" s="80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115" t="e">
        <f>SUM(BR98:BT98)</f>
        <v>#REF!</v>
      </c>
      <c r="BR98" s="116"/>
      <c r="BS98" s="116" t="e">
        <f>INT(AF98)</f>
        <v>#REF!</v>
      </c>
      <c r="BT98" s="116"/>
      <c r="BW98" s="159"/>
    </row>
    <row r="99" spans="1:75" ht="18" customHeight="1">
      <c r="A99" s="113"/>
      <c r="B99" s="80"/>
      <c r="C99" s="24" t="s">
        <v>448</v>
      </c>
      <c r="D99" s="80"/>
      <c r="E99" s="80"/>
      <c r="F99" s="80"/>
      <c r="G99" s="162"/>
      <c r="H99" s="147"/>
      <c r="I99" s="147"/>
      <c r="J99" s="147"/>
      <c r="K99" s="147"/>
      <c r="L99" s="80"/>
      <c r="M99" s="80"/>
      <c r="N99" s="80"/>
      <c r="O99" s="80"/>
      <c r="P99" s="80"/>
      <c r="Q99" s="80"/>
      <c r="R99" s="162"/>
      <c r="S99" s="147"/>
      <c r="T99" s="147"/>
      <c r="U99" s="147"/>
      <c r="V99" s="147"/>
      <c r="W99" s="80"/>
      <c r="X99" s="80"/>
      <c r="Y99" s="80"/>
      <c r="Z99" s="80"/>
      <c r="AA99" s="80"/>
      <c r="AB99" s="80"/>
      <c r="AC99" s="129"/>
      <c r="AD99" s="80"/>
      <c r="AE99" s="80"/>
      <c r="AF99" s="128"/>
      <c r="AG99" s="80"/>
      <c r="AH99" s="162"/>
      <c r="AI99" s="147"/>
      <c r="AJ99" s="147"/>
      <c r="AK99" s="147"/>
      <c r="AL99" s="147"/>
      <c r="AM99" s="128"/>
      <c r="AN99" s="80"/>
      <c r="AO99" s="162"/>
      <c r="AP99" s="147"/>
      <c r="AQ99" s="147"/>
      <c r="AR99" s="147"/>
      <c r="AS99" s="147"/>
      <c r="AT99" s="147"/>
      <c r="AU99" s="80"/>
      <c r="AV99" s="80"/>
      <c r="AW99" s="80"/>
      <c r="AX99" s="80"/>
      <c r="AY99" s="80"/>
      <c r="AZ99" s="80"/>
      <c r="BA99" s="80"/>
      <c r="BB99" s="80"/>
      <c r="BC99" s="80"/>
      <c r="BD99" s="80"/>
      <c r="BE99" s="80"/>
      <c r="BF99" s="80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116"/>
      <c r="BR99" s="116"/>
      <c r="BS99" s="116"/>
      <c r="BT99" s="116"/>
      <c r="BW99" s="159"/>
    </row>
    <row r="100" spans="1:75" ht="18" customHeight="1">
      <c r="A100" s="113"/>
      <c r="B100" s="80"/>
      <c r="C100" s="80"/>
      <c r="D100" s="709">
        <v>1.26</v>
      </c>
      <c r="E100" s="710"/>
      <c r="F100" s="710"/>
      <c r="G100" s="710"/>
      <c r="H100" s="710"/>
      <c r="I100" s="710"/>
      <c r="J100" s="710"/>
      <c r="K100" s="120" t="s">
        <v>88</v>
      </c>
      <c r="L100" s="120"/>
      <c r="M100" s="711">
        <v>2000</v>
      </c>
      <c r="N100" s="712"/>
      <c r="O100" s="712"/>
      <c r="P100" s="712"/>
      <c r="Q100" s="712"/>
      <c r="R100" s="24" t="s">
        <v>449</v>
      </c>
      <c r="S100" s="80"/>
      <c r="T100" s="80"/>
      <c r="U100" s="80"/>
      <c r="V100" s="80"/>
      <c r="W100" s="121">
        <v>100</v>
      </c>
      <c r="X100" s="122"/>
      <c r="Y100" s="122"/>
      <c r="Z100" s="122"/>
      <c r="AA100" s="122"/>
      <c r="AB100" s="80" t="s">
        <v>103</v>
      </c>
      <c r="AC100" s="129"/>
      <c r="AD100" s="80"/>
      <c r="AE100" s="80"/>
      <c r="AF100" s="121">
        <f>D100*M100/W100</f>
        <v>25.2</v>
      </c>
      <c r="AG100" s="122"/>
      <c r="AH100" s="122"/>
      <c r="AI100" s="122"/>
      <c r="AJ100" s="122"/>
      <c r="AK100" s="122"/>
      <c r="AL100" s="80"/>
      <c r="AM100" s="128"/>
      <c r="AN100" s="80"/>
      <c r="AO100" s="129"/>
      <c r="AP100" s="80"/>
      <c r="AQ100" s="80"/>
      <c r="AR100" s="80"/>
      <c r="AS100" s="80"/>
      <c r="AT100" s="80"/>
      <c r="AU100" s="80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115">
        <f>SUM(BR100:BT100)</f>
        <v>25</v>
      </c>
      <c r="BR100" s="116"/>
      <c r="BS100" s="116">
        <f>INT(AF100)</f>
        <v>25</v>
      </c>
      <c r="BT100" s="116"/>
      <c r="BW100" s="159"/>
    </row>
    <row r="101" spans="1:75" ht="18" customHeight="1">
      <c r="A101" s="113"/>
      <c r="B101" s="80"/>
      <c r="C101" s="24" t="s">
        <v>454</v>
      </c>
      <c r="D101" s="80"/>
      <c r="E101" s="121"/>
      <c r="F101" s="122"/>
      <c r="G101" s="122"/>
      <c r="H101" s="122"/>
      <c r="I101" s="122"/>
      <c r="J101" s="122"/>
      <c r="K101" s="120"/>
      <c r="L101" s="120"/>
      <c r="M101" s="121"/>
      <c r="N101" s="122"/>
      <c r="O101" s="122"/>
      <c r="P101" s="122"/>
      <c r="Q101" s="122"/>
      <c r="R101" s="80"/>
      <c r="S101" s="80"/>
      <c r="T101" s="80"/>
      <c r="U101" s="80"/>
      <c r="V101" s="80"/>
      <c r="W101" s="121"/>
      <c r="X101" s="122"/>
      <c r="Y101" s="122"/>
      <c r="Z101" s="122"/>
      <c r="AA101" s="122"/>
      <c r="AB101" s="80"/>
      <c r="AC101" s="129"/>
      <c r="AD101" s="80"/>
      <c r="AE101" s="80"/>
      <c r="AF101" s="121"/>
      <c r="AG101" s="122"/>
      <c r="AH101" s="122"/>
      <c r="AI101" s="122"/>
      <c r="AJ101" s="122"/>
      <c r="AK101" s="122"/>
      <c r="AL101" s="80"/>
      <c r="AM101" s="128"/>
      <c r="AN101" s="80"/>
      <c r="AO101" s="129"/>
      <c r="AP101" s="80"/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116"/>
      <c r="BR101" s="116"/>
      <c r="BS101" s="116"/>
      <c r="BT101" s="116"/>
      <c r="BW101" s="159"/>
    </row>
    <row r="102" spans="1:75" ht="18" customHeight="1">
      <c r="A102" s="113"/>
      <c r="B102" s="80"/>
      <c r="C102" s="80"/>
      <c r="D102" s="80"/>
      <c r="E102" s="129" t="s">
        <v>104</v>
      </c>
      <c r="F102" s="80"/>
      <c r="G102" s="80"/>
      <c r="H102" s="80"/>
      <c r="I102" s="80"/>
      <c r="J102" s="80"/>
      <c r="K102" s="80"/>
      <c r="L102" s="80"/>
      <c r="M102" s="129"/>
      <c r="N102" s="80"/>
      <c r="O102" s="154" t="e">
        <f>$BW$2</f>
        <v>#REF!</v>
      </c>
      <c r="P102" s="122"/>
      <c r="Q102" s="122"/>
      <c r="R102" s="122"/>
      <c r="S102" s="122"/>
      <c r="T102" s="122"/>
      <c r="U102" s="122"/>
      <c r="V102" s="120" t="s">
        <v>88</v>
      </c>
      <c r="W102" s="120"/>
      <c r="X102" s="121">
        <v>1</v>
      </c>
      <c r="Y102" s="122"/>
      <c r="Z102" s="122"/>
      <c r="AA102" s="122"/>
      <c r="AB102" s="122"/>
      <c r="AC102" s="129" t="s">
        <v>105</v>
      </c>
      <c r="AD102" s="80"/>
      <c r="AE102" s="80"/>
      <c r="AF102" s="129"/>
      <c r="AG102" s="80"/>
      <c r="AH102" s="121">
        <v>500</v>
      </c>
      <c r="AI102" s="122"/>
      <c r="AJ102" s="122"/>
      <c r="AK102" s="122"/>
      <c r="AL102" s="122"/>
      <c r="AM102" s="80" t="s">
        <v>103</v>
      </c>
      <c r="AN102" s="129"/>
      <c r="AO102" s="80"/>
      <c r="AP102" s="80"/>
      <c r="AQ102" s="163" t="e">
        <f>INT(O102*X102/AH102)</f>
        <v>#REF!</v>
      </c>
      <c r="AR102" s="122"/>
      <c r="AS102" s="122"/>
      <c r="AT102" s="122"/>
      <c r="AU102" s="122"/>
      <c r="AV102" s="122"/>
      <c r="AW102" s="129"/>
      <c r="AX102" s="129"/>
      <c r="AY102" s="80"/>
      <c r="AZ102" s="129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115" t="e">
        <f>SUM(BR102:BT102)</f>
        <v>#REF!</v>
      </c>
      <c r="BR102" s="116" t="e">
        <f>AQ102</f>
        <v>#REF!</v>
      </c>
      <c r="BS102" s="116"/>
      <c r="BT102" s="116"/>
      <c r="BW102" s="159"/>
    </row>
    <row r="103" spans="1:75" ht="18" customHeight="1">
      <c r="A103" s="113"/>
      <c r="B103" s="80"/>
      <c r="C103" s="80"/>
      <c r="D103" s="80"/>
      <c r="E103" s="129" t="s">
        <v>56</v>
      </c>
      <c r="F103" s="80"/>
      <c r="G103" s="80"/>
      <c r="H103" s="80"/>
      <c r="I103" s="80"/>
      <c r="J103" s="80"/>
      <c r="K103" s="80"/>
      <c r="L103" s="80"/>
      <c r="M103" s="129"/>
      <c r="N103" s="80"/>
      <c r="O103" s="154" t="e">
        <f>$BW$3</f>
        <v>#REF!</v>
      </c>
      <c r="P103" s="122"/>
      <c r="Q103" s="122"/>
      <c r="R103" s="122"/>
      <c r="S103" s="122"/>
      <c r="T103" s="122"/>
      <c r="U103" s="122"/>
      <c r="V103" s="120" t="s">
        <v>88</v>
      </c>
      <c r="W103" s="120"/>
      <c r="X103" s="121">
        <v>1</v>
      </c>
      <c r="Y103" s="122"/>
      <c r="Z103" s="122"/>
      <c r="AA103" s="122"/>
      <c r="AB103" s="122"/>
      <c r="AC103" s="129" t="s">
        <v>105</v>
      </c>
      <c r="AD103" s="80"/>
      <c r="AE103" s="80"/>
      <c r="AF103" s="129"/>
      <c r="AG103" s="80"/>
      <c r="AH103" s="121">
        <v>500</v>
      </c>
      <c r="AI103" s="122"/>
      <c r="AJ103" s="122"/>
      <c r="AK103" s="122"/>
      <c r="AL103" s="122"/>
      <c r="AM103" s="80" t="s">
        <v>103</v>
      </c>
      <c r="AN103" s="129"/>
      <c r="AO103" s="80"/>
      <c r="AP103" s="80"/>
      <c r="AQ103" s="163" t="e">
        <f>INT(O103*X103/AH103)</f>
        <v>#REF!</v>
      </c>
      <c r="AR103" s="122"/>
      <c r="AS103" s="122"/>
      <c r="AT103" s="122"/>
      <c r="AU103" s="122"/>
      <c r="AV103" s="122"/>
      <c r="AW103" s="129"/>
      <c r="AX103" s="129"/>
      <c r="AY103" s="80"/>
      <c r="AZ103" s="129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115" t="e">
        <f>SUM(BR103:BT103)</f>
        <v>#REF!</v>
      </c>
      <c r="BR103" s="116" t="e">
        <f>AQ103</f>
        <v>#REF!</v>
      </c>
      <c r="BS103" s="116"/>
      <c r="BT103" s="116"/>
      <c r="BW103" s="159"/>
    </row>
    <row r="104" spans="1:75" ht="18" customHeight="1">
      <c r="A104" s="113"/>
      <c r="B104" s="80"/>
      <c r="C104" s="80" t="s">
        <v>57</v>
      </c>
      <c r="D104" s="80"/>
      <c r="E104" s="80"/>
      <c r="F104" s="80"/>
      <c r="G104" s="80"/>
      <c r="H104" s="80"/>
      <c r="I104" s="80"/>
      <c r="J104" s="80"/>
      <c r="K104" s="80"/>
      <c r="L104" s="127"/>
      <c r="M104" s="80"/>
      <c r="N104" s="80"/>
      <c r="O104" s="80"/>
      <c r="P104" s="80"/>
      <c r="Q104" s="80"/>
      <c r="R104" s="80"/>
      <c r="S104" s="80"/>
      <c r="T104" s="128"/>
      <c r="U104" s="80"/>
      <c r="V104" s="129"/>
      <c r="W104" s="80"/>
      <c r="X104" s="80"/>
      <c r="Y104" s="80"/>
      <c r="Z104" s="80"/>
      <c r="AA104" s="80"/>
      <c r="AB104" s="80"/>
      <c r="AC104" s="80"/>
      <c r="AD104" s="129"/>
      <c r="AE104" s="80"/>
      <c r="AF104" s="80"/>
      <c r="AG104" s="80"/>
      <c r="AH104" s="80"/>
      <c r="AI104" s="128"/>
      <c r="AJ104" s="80"/>
      <c r="AK104" s="129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130" t="e">
        <f>SUM(BR104:BT104)</f>
        <v>#REF!</v>
      </c>
      <c r="BR104" s="130" t="e">
        <f>SUM(BR98:BR103)</f>
        <v>#REF!</v>
      </c>
      <c r="BS104" s="130" t="e">
        <f>SUM(BS98:BS103)</f>
        <v>#REF!</v>
      </c>
      <c r="BT104" s="130">
        <f>SUM(BT98:BT103)</f>
        <v>0</v>
      </c>
    </row>
    <row r="105" spans="1:75" ht="18" customHeight="1">
      <c r="A105" s="113"/>
      <c r="B105" s="80" t="s">
        <v>106</v>
      </c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128"/>
      <c r="U105" s="80"/>
      <c r="V105" s="129"/>
      <c r="W105" s="80"/>
      <c r="X105" s="80"/>
      <c r="Y105" s="80"/>
      <c r="Z105" s="80"/>
      <c r="AA105" s="80"/>
      <c r="AB105" s="80"/>
      <c r="AC105" s="80"/>
      <c r="AD105" s="129"/>
      <c r="AE105" s="80"/>
      <c r="AF105" s="80"/>
      <c r="AG105" s="80"/>
      <c r="AH105" s="80"/>
      <c r="AI105" s="128"/>
      <c r="AJ105" s="80"/>
      <c r="AK105" s="129"/>
      <c r="AL105" s="80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115"/>
      <c r="BR105" s="115"/>
      <c r="BS105" s="115"/>
      <c r="BT105" s="115"/>
    </row>
    <row r="106" spans="1:75" ht="18" customHeight="1">
      <c r="A106" s="113"/>
      <c r="B106" s="80"/>
      <c r="C106" s="80" t="s">
        <v>58</v>
      </c>
      <c r="D106" s="80"/>
      <c r="E106" s="154">
        <v>5500</v>
      </c>
      <c r="F106" s="122"/>
      <c r="G106" s="122"/>
      <c r="H106" s="122"/>
      <c r="I106" s="122"/>
      <c r="J106" s="80" t="s">
        <v>107</v>
      </c>
      <c r="K106" s="80"/>
      <c r="L106" s="127"/>
      <c r="M106" s="80"/>
      <c r="N106" s="80"/>
      <c r="O106" s="154">
        <v>3000</v>
      </c>
      <c r="P106" s="122"/>
      <c r="Q106" s="122"/>
      <c r="R106" s="122"/>
      <c r="S106" s="122"/>
      <c r="T106" s="80" t="s">
        <v>108</v>
      </c>
      <c r="U106" s="80"/>
      <c r="V106" s="127"/>
      <c r="W106" s="80"/>
      <c r="X106" s="80"/>
      <c r="Y106" s="80"/>
      <c r="Z106" s="80"/>
      <c r="AA106" s="80"/>
      <c r="AB106" s="80"/>
      <c r="AC106" s="80"/>
      <c r="AD106" s="129"/>
      <c r="AE106" s="80"/>
      <c r="AF106" s="80"/>
      <c r="AG106" s="80"/>
      <c r="AH106" s="80"/>
      <c r="AI106" s="128"/>
      <c r="AJ106" s="80"/>
      <c r="AK106" s="129"/>
      <c r="AL106" s="80"/>
      <c r="AM106" s="80"/>
      <c r="AN106" s="80"/>
      <c r="AO106" s="80"/>
      <c r="AP106" s="80"/>
      <c r="AQ106" s="80"/>
      <c r="AR106" s="80"/>
      <c r="AS106" s="80"/>
      <c r="AT106" s="80"/>
      <c r="AU106" s="80"/>
      <c r="AV106" s="80"/>
      <c r="AW106" s="80"/>
      <c r="AX106" s="80"/>
      <c r="AY106" s="80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115"/>
      <c r="BR106" s="115"/>
      <c r="BS106" s="115"/>
      <c r="BT106" s="115"/>
    </row>
    <row r="107" spans="1:75" ht="18" customHeight="1">
      <c r="A107" s="113"/>
      <c r="B107" s="80"/>
      <c r="C107" s="80" t="s">
        <v>109</v>
      </c>
      <c r="D107" s="80"/>
      <c r="E107" s="80"/>
      <c r="F107" s="80"/>
      <c r="G107" s="80"/>
      <c r="H107" s="154">
        <v>3000</v>
      </c>
      <c r="I107" s="122"/>
      <c r="J107" s="122"/>
      <c r="K107" s="122"/>
      <c r="L107" s="122"/>
      <c r="M107" s="122"/>
      <c r="N107" s="80"/>
      <c r="O107" s="80"/>
      <c r="P107" s="80"/>
      <c r="Q107" s="80"/>
      <c r="R107" s="80"/>
      <c r="S107" s="80"/>
      <c r="T107" s="128"/>
      <c r="U107" s="80"/>
      <c r="V107" s="129"/>
      <c r="W107" s="80"/>
      <c r="X107" s="80"/>
      <c r="Y107" s="80"/>
      <c r="Z107" s="80"/>
      <c r="AA107" s="80"/>
      <c r="AB107" s="80"/>
      <c r="AC107" s="80"/>
      <c r="AD107" s="129"/>
      <c r="AE107" s="80"/>
      <c r="AF107" s="80"/>
      <c r="AG107" s="80"/>
      <c r="AH107" s="80"/>
      <c r="AI107" s="128"/>
      <c r="AJ107" s="80"/>
      <c r="AK107" s="129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115"/>
      <c r="BR107" s="115"/>
      <c r="BS107" s="115"/>
      <c r="BT107" s="115"/>
    </row>
    <row r="108" spans="1:75" ht="18" customHeight="1">
      <c r="A108" s="113"/>
      <c r="B108" s="80"/>
      <c r="C108" s="80" t="s">
        <v>110</v>
      </c>
      <c r="D108" s="80"/>
      <c r="E108" s="80"/>
      <c r="F108" s="80"/>
      <c r="G108" s="121">
        <v>1</v>
      </c>
      <c r="H108" s="122"/>
      <c r="I108" s="122"/>
      <c r="J108" s="122"/>
      <c r="K108" s="122"/>
      <c r="L108" s="80" t="s">
        <v>111</v>
      </c>
      <c r="M108" s="80"/>
      <c r="N108" s="80"/>
      <c r="O108" s="80"/>
      <c r="P108" s="80" t="s">
        <v>59</v>
      </c>
      <c r="Q108" s="80"/>
      <c r="R108" s="80"/>
      <c r="S108" s="80"/>
      <c r="T108" s="121">
        <v>20</v>
      </c>
      <c r="U108" s="122"/>
      <c r="V108" s="122"/>
      <c r="W108" s="122"/>
      <c r="X108" s="122"/>
      <c r="Y108" s="80" t="s">
        <v>112</v>
      </c>
      <c r="Z108" s="80"/>
      <c r="AA108" s="80"/>
      <c r="AB108" s="80"/>
      <c r="AC108" s="80"/>
      <c r="AD108" s="129"/>
      <c r="AE108" s="80"/>
      <c r="AF108" s="80"/>
      <c r="AG108" s="80"/>
      <c r="AH108" s="80"/>
      <c r="AI108" s="128"/>
      <c r="AJ108" s="80"/>
      <c r="AK108" s="129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115"/>
      <c r="BR108" s="115"/>
      <c r="BS108" s="115"/>
      <c r="BT108" s="115"/>
    </row>
    <row r="109" spans="1:75" ht="18" customHeight="1">
      <c r="A109" s="113"/>
      <c r="B109" s="80"/>
      <c r="C109" s="80"/>
      <c r="D109" s="80"/>
      <c r="E109" s="80"/>
      <c r="F109" s="80"/>
      <c r="G109" s="80" t="s">
        <v>113</v>
      </c>
      <c r="H109" s="121"/>
      <c r="I109" s="122"/>
      <c r="J109" s="122"/>
      <c r="K109" s="122"/>
      <c r="L109" s="122"/>
      <c r="M109" s="122"/>
      <c r="N109" s="80"/>
      <c r="O109" s="80"/>
      <c r="P109" s="80"/>
      <c r="Q109" s="121">
        <v>5</v>
      </c>
      <c r="R109" s="122"/>
      <c r="S109" s="122"/>
      <c r="T109" s="122"/>
      <c r="U109" s="80" t="s">
        <v>114</v>
      </c>
      <c r="V109" s="129"/>
      <c r="W109" s="80"/>
      <c r="X109" s="80"/>
      <c r="Y109" s="80"/>
      <c r="Z109" s="80"/>
      <c r="AA109" s="80"/>
      <c r="AB109" s="80"/>
      <c r="AC109" s="80"/>
      <c r="AD109" s="129"/>
      <c r="AE109" s="80"/>
      <c r="AF109" s="80"/>
      <c r="AG109" s="80"/>
      <c r="AH109" s="80"/>
      <c r="AI109" s="128"/>
      <c r="AJ109" s="80"/>
      <c r="AK109" s="129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115"/>
      <c r="BR109" s="115"/>
      <c r="BS109" s="115"/>
      <c r="BT109" s="115"/>
    </row>
    <row r="110" spans="1:75" ht="18" customHeight="1">
      <c r="A110" s="113"/>
      <c r="B110" s="80"/>
      <c r="C110" s="80"/>
      <c r="D110" s="80"/>
      <c r="E110" s="80"/>
      <c r="F110" s="80"/>
      <c r="G110" s="80" t="s">
        <v>115</v>
      </c>
      <c r="H110" s="121"/>
      <c r="I110" s="122"/>
      <c r="J110" s="122"/>
      <c r="K110" s="122"/>
      <c r="L110" s="122"/>
      <c r="M110" s="122"/>
      <c r="N110" s="80"/>
      <c r="O110" s="80"/>
      <c r="P110" s="80"/>
      <c r="Q110" s="121">
        <v>10</v>
      </c>
      <c r="R110" s="122"/>
      <c r="S110" s="122"/>
      <c r="T110" s="122"/>
      <c r="U110" s="80" t="s">
        <v>114</v>
      </c>
      <c r="V110" s="129"/>
      <c r="W110" s="80"/>
      <c r="X110" s="80"/>
      <c r="Y110" s="80"/>
      <c r="Z110" s="80"/>
      <c r="AA110" s="80"/>
      <c r="AB110" s="80"/>
      <c r="AC110" s="80"/>
      <c r="AD110" s="129"/>
      <c r="AE110" s="80"/>
      <c r="AF110" s="80"/>
      <c r="AG110" s="80"/>
      <c r="AH110" s="80"/>
      <c r="AI110" s="128"/>
      <c r="AJ110" s="80"/>
      <c r="AK110" s="129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115"/>
      <c r="BR110" s="115"/>
      <c r="BS110" s="115"/>
      <c r="BT110" s="115"/>
    </row>
    <row r="111" spans="1:75" ht="18" customHeight="1">
      <c r="A111" s="113"/>
      <c r="B111" s="80"/>
      <c r="C111" s="80"/>
      <c r="D111" s="80"/>
      <c r="E111" s="80"/>
      <c r="F111" s="80"/>
      <c r="G111" s="80" t="s">
        <v>116</v>
      </c>
      <c r="H111" s="121"/>
      <c r="I111" s="122"/>
      <c r="J111" s="122"/>
      <c r="K111" s="122"/>
      <c r="L111" s="122"/>
      <c r="M111" s="122"/>
      <c r="N111" s="80"/>
      <c r="O111" s="80"/>
      <c r="P111" s="80"/>
      <c r="Q111" s="121">
        <v>5</v>
      </c>
      <c r="R111" s="122"/>
      <c r="S111" s="122"/>
      <c r="T111" s="122"/>
      <c r="U111" s="80" t="s">
        <v>114</v>
      </c>
      <c r="V111" s="129"/>
      <c r="W111" s="80"/>
      <c r="X111" s="80"/>
      <c r="Y111" s="80"/>
      <c r="Z111" s="80"/>
      <c r="AA111" s="80"/>
      <c r="AB111" s="80"/>
      <c r="AC111" s="80"/>
      <c r="AD111" s="129"/>
      <c r="AE111" s="80"/>
      <c r="AF111" s="80"/>
      <c r="AG111" s="80"/>
      <c r="AH111" s="80"/>
      <c r="AI111" s="128"/>
      <c r="AJ111" s="80"/>
      <c r="AK111" s="129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115"/>
      <c r="BR111" s="115"/>
      <c r="BS111" s="115"/>
      <c r="BT111" s="115"/>
    </row>
    <row r="112" spans="1:75" ht="18" customHeight="1">
      <c r="A112" s="113"/>
      <c r="B112" s="80"/>
      <c r="C112" s="80"/>
      <c r="D112" s="80"/>
      <c r="E112" s="80"/>
      <c r="F112" s="164"/>
      <c r="G112" s="164" t="s">
        <v>117</v>
      </c>
      <c r="H112" s="165"/>
      <c r="I112" s="166"/>
      <c r="J112" s="166"/>
      <c r="K112" s="166"/>
      <c r="L112" s="166"/>
      <c r="M112" s="166"/>
      <c r="N112" s="164"/>
      <c r="O112" s="164"/>
      <c r="P112" s="164"/>
      <c r="Q112" s="165">
        <v>20</v>
      </c>
      <c r="R112" s="166"/>
      <c r="S112" s="166"/>
      <c r="T112" s="166"/>
      <c r="U112" s="164" t="s">
        <v>114</v>
      </c>
      <c r="V112" s="167"/>
      <c r="W112" s="164"/>
      <c r="X112" s="164"/>
      <c r="Y112" s="164"/>
      <c r="Z112" s="164"/>
      <c r="AA112" s="80"/>
      <c r="AB112" s="80"/>
      <c r="AC112" s="80"/>
      <c r="AD112" s="129"/>
      <c r="AE112" s="80"/>
      <c r="AF112" s="80"/>
      <c r="AG112" s="80"/>
      <c r="AH112" s="80"/>
      <c r="AI112" s="128"/>
      <c r="AJ112" s="80"/>
      <c r="AK112" s="129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115"/>
      <c r="BR112" s="115"/>
      <c r="BS112" s="115"/>
      <c r="BT112" s="115"/>
    </row>
    <row r="113" spans="1:72" ht="18" customHeight="1">
      <c r="A113" s="113"/>
      <c r="B113" s="80"/>
      <c r="C113" s="80"/>
      <c r="D113" s="80"/>
      <c r="E113" s="80"/>
      <c r="F113" s="80"/>
      <c r="G113" s="80"/>
      <c r="H113" s="129"/>
      <c r="I113" s="80" t="s">
        <v>38</v>
      </c>
      <c r="J113" s="80"/>
      <c r="K113" s="80"/>
      <c r="L113" s="80"/>
      <c r="M113" s="80"/>
      <c r="N113" s="168"/>
      <c r="O113" s="80" t="s">
        <v>118</v>
      </c>
      <c r="P113" s="80"/>
      <c r="Q113" s="121">
        <f>SUM(Q109:Q112)</f>
        <v>40</v>
      </c>
      <c r="R113" s="122"/>
      <c r="S113" s="122"/>
      <c r="T113" s="122"/>
      <c r="U113" s="80" t="s">
        <v>114</v>
      </c>
      <c r="V113" s="129"/>
      <c r="W113" s="80"/>
      <c r="X113" s="80"/>
      <c r="Y113" s="80"/>
      <c r="Z113" s="80"/>
      <c r="AA113" s="80"/>
      <c r="AB113" s="80"/>
      <c r="AC113" s="80"/>
      <c r="AD113" s="129"/>
      <c r="AE113" s="80"/>
      <c r="AF113" s="80"/>
      <c r="AG113" s="80"/>
      <c r="AH113" s="80"/>
      <c r="AI113" s="128"/>
      <c r="AJ113" s="80"/>
      <c r="AK113" s="129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115"/>
      <c r="BR113" s="115"/>
      <c r="BS113" s="115"/>
      <c r="BT113" s="115"/>
    </row>
    <row r="114" spans="1:72" ht="18" customHeight="1">
      <c r="A114" s="113"/>
      <c r="B114" s="80"/>
      <c r="C114" s="80" t="s">
        <v>119</v>
      </c>
      <c r="D114" s="80"/>
      <c r="E114" s="80"/>
      <c r="F114" s="80"/>
      <c r="G114" s="80"/>
      <c r="H114" s="121">
        <f>G108</f>
        <v>1</v>
      </c>
      <c r="I114" s="122"/>
      <c r="J114" s="122"/>
      <c r="K114" s="122"/>
      <c r="L114" s="124" t="s">
        <v>87</v>
      </c>
      <c r="M114" s="120"/>
      <c r="N114" s="121">
        <f>T108</f>
        <v>20</v>
      </c>
      <c r="O114" s="122"/>
      <c r="P114" s="122"/>
      <c r="Q114" s="122"/>
      <c r="R114" s="120" t="s">
        <v>88</v>
      </c>
      <c r="S114" s="120"/>
      <c r="T114" s="121">
        <v>2</v>
      </c>
      <c r="U114" s="122"/>
      <c r="V114" s="122"/>
      <c r="W114" s="122"/>
      <c r="X114" s="120" t="s">
        <v>88</v>
      </c>
      <c r="Y114" s="120"/>
      <c r="Z114" s="121">
        <v>60</v>
      </c>
      <c r="AA114" s="122"/>
      <c r="AB114" s="122"/>
      <c r="AC114" s="122"/>
      <c r="AD114" s="124" t="s">
        <v>89</v>
      </c>
      <c r="AE114" s="120"/>
      <c r="AF114" s="121">
        <f>H114/N114*T114*Z114</f>
        <v>6</v>
      </c>
      <c r="AG114" s="122"/>
      <c r="AH114" s="122"/>
      <c r="AI114" s="122"/>
      <c r="AJ114" s="122"/>
      <c r="AK114" s="80" t="s">
        <v>114</v>
      </c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115"/>
      <c r="BR114" s="115"/>
      <c r="BS114" s="115"/>
      <c r="BT114" s="115"/>
    </row>
    <row r="115" spans="1:72" ht="18" customHeight="1">
      <c r="A115" s="113"/>
      <c r="B115" s="80"/>
      <c r="C115" s="80" t="s">
        <v>120</v>
      </c>
      <c r="D115" s="80"/>
      <c r="E115" s="80"/>
      <c r="F115" s="80"/>
      <c r="G115" s="80"/>
      <c r="H115" s="121">
        <f>Q113</f>
        <v>40</v>
      </c>
      <c r="I115" s="122"/>
      <c r="J115" s="122"/>
      <c r="K115" s="122"/>
      <c r="L115" s="124" t="s">
        <v>53</v>
      </c>
      <c r="M115" s="120"/>
      <c r="N115" s="121">
        <f>AF114</f>
        <v>6</v>
      </c>
      <c r="O115" s="122"/>
      <c r="P115" s="122"/>
      <c r="Q115" s="122"/>
      <c r="R115" s="124" t="s">
        <v>89</v>
      </c>
      <c r="S115" s="120"/>
      <c r="T115" s="121">
        <f>INT(H115+N115)</f>
        <v>46</v>
      </c>
      <c r="U115" s="122"/>
      <c r="V115" s="122"/>
      <c r="W115" s="122"/>
      <c r="X115" s="122"/>
      <c r="Y115" s="80" t="s">
        <v>114</v>
      </c>
      <c r="Z115" s="80"/>
      <c r="AA115" s="80"/>
      <c r="AB115" s="80"/>
      <c r="AC115" s="80"/>
      <c r="AD115" s="129"/>
      <c r="AE115" s="80"/>
      <c r="AF115" s="80"/>
      <c r="AG115" s="80"/>
      <c r="AH115" s="80"/>
      <c r="AI115" s="128"/>
      <c r="AJ115" s="80"/>
      <c r="AK115" s="129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115"/>
      <c r="BR115" s="115"/>
      <c r="BS115" s="115"/>
      <c r="BT115" s="115"/>
    </row>
    <row r="116" spans="1:72" ht="18" customHeight="1">
      <c r="A116" s="113"/>
      <c r="B116" s="80"/>
      <c r="C116" s="80"/>
      <c r="D116" s="80" t="s">
        <v>121</v>
      </c>
      <c r="E116" s="80"/>
      <c r="F116" s="80"/>
      <c r="G116" s="80"/>
      <c r="H116" s="80"/>
      <c r="I116" s="121">
        <v>60</v>
      </c>
      <c r="J116" s="122"/>
      <c r="K116" s="122"/>
      <c r="L116" s="122"/>
      <c r="M116" s="120" t="s">
        <v>88</v>
      </c>
      <c r="N116" s="120"/>
      <c r="O116" s="154">
        <f>E106</f>
        <v>5500</v>
      </c>
      <c r="P116" s="122"/>
      <c r="Q116" s="122"/>
      <c r="R116" s="122"/>
      <c r="S116" s="122"/>
      <c r="T116" s="120" t="s">
        <v>88</v>
      </c>
      <c r="U116" s="120"/>
      <c r="V116" s="121">
        <v>0.9</v>
      </c>
      <c r="W116" s="122"/>
      <c r="X116" s="122"/>
      <c r="Y116" s="122"/>
      <c r="Z116" s="80" t="s">
        <v>122</v>
      </c>
      <c r="AA116" s="80"/>
      <c r="AB116" s="80"/>
      <c r="AC116" s="80"/>
      <c r="AD116" s="121">
        <f>T115</f>
        <v>46</v>
      </c>
      <c r="AE116" s="122"/>
      <c r="AF116" s="122"/>
      <c r="AG116" s="122"/>
      <c r="AH116" s="124" t="s">
        <v>89</v>
      </c>
      <c r="AI116" s="120"/>
      <c r="AJ116" s="121">
        <f>ROUNDDOWN((I116*O116*V116)/AD116,2)</f>
        <v>6456.52</v>
      </c>
      <c r="AK116" s="122"/>
      <c r="AL116" s="122"/>
      <c r="AM116" s="122"/>
      <c r="AN116" s="122"/>
      <c r="AO116" s="122"/>
      <c r="AP116" s="122"/>
      <c r="AQ116" s="80" t="s">
        <v>114</v>
      </c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115"/>
      <c r="BR116" s="115"/>
      <c r="BS116" s="115"/>
      <c r="BT116" s="115"/>
    </row>
    <row r="117" spans="1:72" ht="18" customHeight="1">
      <c r="A117" s="113"/>
      <c r="B117" s="80"/>
      <c r="C117" s="80"/>
      <c r="D117" s="80"/>
      <c r="E117" s="80" t="s">
        <v>123</v>
      </c>
      <c r="F117" s="80"/>
      <c r="G117" s="80"/>
      <c r="H117" s="129"/>
      <c r="I117" s="80"/>
      <c r="J117" s="80"/>
      <c r="K117" s="80"/>
      <c r="L117" s="80"/>
      <c r="M117" s="80"/>
      <c r="N117" s="80"/>
      <c r="O117" s="80"/>
      <c r="P117" s="80"/>
      <c r="Q117" s="707" t="e">
        <f>#REF!</f>
        <v>#REF!</v>
      </c>
      <c r="R117" s="705"/>
      <c r="S117" s="705"/>
      <c r="T117" s="705"/>
      <c r="U117" s="705"/>
      <c r="V117" s="705"/>
      <c r="W117" s="705"/>
      <c r="X117" s="124" t="s">
        <v>87</v>
      </c>
      <c r="Y117" s="120"/>
      <c r="Z117" s="121">
        <f>AJ116</f>
        <v>6456.52</v>
      </c>
      <c r="AA117" s="122"/>
      <c r="AB117" s="122"/>
      <c r="AC117" s="122"/>
      <c r="AD117" s="122"/>
      <c r="AE117" s="122"/>
      <c r="AF117" s="122"/>
      <c r="AG117" s="24" t="s">
        <v>524</v>
      </c>
      <c r="AH117" s="80"/>
      <c r="AI117" s="128"/>
      <c r="AJ117" s="24" t="s">
        <v>523</v>
      </c>
      <c r="AK117" s="121">
        <v>36</v>
      </c>
      <c r="AL117" s="122"/>
      <c r="AM117" s="122"/>
      <c r="AN117" s="122"/>
      <c r="AO117" s="124" t="s">
        <v>87</v>
      </c>
      <c r="AP117" s="120"/>
      <c r="AQ117" s="121">
        <f>T115</f>
        <v>46</v>
      </c>
      <c r="AR117" s="122"/>
      <c r="AS117" s="122"/>
      <c r="AT117" s="122"/>
      <c r="AU117" s="80" t="s">
        <v>124</v>
      </c>
      <c r="AV117" s="80"/>
      <c r="AW117" s="80"/>
      <c r="AX117" s="80"/>
      <c r="AY117" s="121" t="e">
        <f>ROUNDDOWN(Q117/Z117*(AK117/AQ117),3)</f>
        <v>#REF!</v>
      </c>
      <c r="AZ117" s="122"/>
      <c r="BA117" s="122"/>
      <c r="BB117" s="122"/>
      <c r="BC117" s="122"/>
      <c r="BD117" s="694" t="s">
        <v>514</v>
      </c>
      <c r="BE117" s="695"/>
      <c r="BF117" s="695"/>
      <c r="BG117" s="695"/>
      <c r="BH117" s="695"/>
      <c r="BI117" s="695"/>
      <c r="BJ117" s="695"/>
      <c r="BK117" s="695"/>
      <c r="BL117" s="695"/>
      <c r="BM117" s="695"/>
      <c r="BN117" s="695"/>
      <c r="BO117" s="695"/>
      <c r="BP117" s="80"/>
      <c r="BQ117" s="115"/>
      <c r="BR117" s="115"/>
      <c r="BS117" s="115"/>
      <c r="BT117" s="115"/>
    </row>
    <row r="118" spans="1:72" ht="18" customHeight="1">
      <c r="A118" s="113"/>
      <c r="B118" s="80"/>
      <c r="C118" s="80"/>
      <c r="D118" s="80"/>
      <c r="E118" s="80" t="s">
        <v>125</v>
      </c>
      <c r="F118" s="80"/>
      <c r="G118" s="80"/>
      <c r="H118" s="129"/>
      <c r="I118" s="80"/>
      <c r="J118" s="80"/>
      <c r="K118" s="80"/>
      <c r="L118" s="80"/>
      <c r="M118" s="80"/>
      <c r="N118" s="80"/>
      <c r="O118" s="80"/>
      <c r="P118" s="80"/>
      <c r="Q118" s="707" t="e">
        <f>#REF!</f>
        <v>#REF!</v>
      </c>
      <c r="R118" s="705"/>
      <c r="S118" s="705"/>
      <c r="T118" s="705"/>
      <c r="U118" s="705"/>
      <c r="V118" s="705"/>
      <c r="W118" s="705"/>
      <c r="X118" s="124" t="s">
        <v>87</v>
      </c>
      <c r="Y118" s="120"/>
      <c r="Z118" s="121">
        <f>AJ116</f>
        <v>6456.52</v>
      </c>
      <c r="AA118" s="122"/>
      <c r="AB118" s="122"/>
      <c r="AC118" s="122"/>
      <c r="AD118" s="122"/>
      <c r="AE118" s="122"/>
      <c r="AF118" s="122"/>
      <c r="AG118" s="124" t="s">
        <v>89</v>
      </c>
      <c r="AH118" s="120"/>
      <c r="AI118" s="121" t="e">
        <f>ROUNDDOWN(Q118/Z118,3)</f>
        <v>#REF!</v>
      </c>
      <c r="AJ118" s="122"/>
      <c r="AK118" s="122"/>
      <c r="AL118" s="122"/>
      <c r="AM118" s="122"/>
      <c r="AN118" s="80"/>
      <c r="AO118" s="695" t="s">
        <v>508</v>
      </c>
      <c r="AP118" s="695"/>
      <c r="AQ118" s="695"/>
      <c r="AR118" s="695"/>
      <c r="AS118" s="695"/>
      <c r="AT118" s="695"/>
      <c r="AU118" s="695"/>
      <c r="AV118" s="695"/>
      <c r="AW118" s="695"/>
      <c r="AX118" s="695"/>
      <c r="AY118" s="695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115"/>
      <c r="BR118" s="115"/>
      <c r="BS118" s="115"/>
      <c r="BT118" s="115"/>
    </row>
    <row r="119" spans="1:72" ht="18" customHeight="1">
      <c r="A119" s="113"/>
      <c r="B119" s="80"/>
      <c r="C119" s="80"/>
      <c r="D119" s="80"/>
      <c r="E119" s="80" t="s">
        <v>126</v>
      </c>
      <c r="F119" s="80"/>
      <c r="G119" s="80"/>
      <c r="H119" s="129"/>
      <c r="I119" s="80"/>
      <c r="J119" s="80"/>
      <c r="K119" s="80"/>
      <c r="L119" s="80"/>
      <c r="M119" s="80"/>
      <c r="N119" s="80"/>
      <c r="O119" s="80"/>
      <c r="P119" s="80"/>
      <c r="Q119" s="707" t="e">
        <f>#REF!</f>
        <v>#REF!</v>
      </c>
      <c r="R119" s="705"/>
      <c r="S119" s="705"/>
      <c r="T119" s="705"/>
      <c r="U119" s="705"/>
      <c r="V119" s="705"/>
      <c r="W119" s="705"/>
      <c r="X119" s="124" t="s">
        <v>87</v>
      </c>
      <c r="Y119" s="120"/>
      <c r="Z119" s="121">
        <f>AJ116</f>
        <v>6456.52</v>
      </c>
      <c r="AA119" s="122"/>
      <c r="AB119" s="122"/>
      <c r="AC119" s="122"/>
      <c r="AD119" s="122"/>
      <c r="AE119" s="122"/>
      <c r="AF119" s="122"/>
      <c r="AG119" s="124" t="s">
        <v>89</v>
      </c>
      <c r="AH119" s="120"/>
      <c r="AI119" s="121" t="e">
        <f>ROUNDDOWN(Q119/Z119,3)</f>
        <v>#REF!</v>
      </c>
      <c r="AJ119" s="122"/>
      <c r="AK119" s="122"/>
      <c r="AL119" s="122"/>
      <c r="AM119" s="122"/>
      <c r="AN119" s="80"/>
      <c r="AO119" s="695" t="s">
        <v>508</v>
      </c>
      <c r="AP119" s="695"/>
      <c r="AQ119" s="695"/>
      <c r="AR119" s="695"/>
      <c r="AS119" s="695"/>
      <c r="AT119" s="695"/>
      <c r="AU119" s="695"/>
      <c r="AV119" s="695"/>
      <c r="AW119" s="695"/>
      <c r="AX119" s="695"/>
      <c r="AY119" s="695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115"/>
      <c r="BR119" s="115"/>
      <c r="BS119" s="115"/>
      <c r="BT119" s="115"/>
    </row>
    <row r="120" spans="1:72" ht="18" customHeight="1">
      <c r="A120" s="113"/>
      <c r="B120" s="80"/>
      <c r="C120" s="80"/>
      <c r="D120" s="80" t="s">
        <v>127</v>
      </c>
      <c r="E120" s="80"/>
      <c r="F120" s="80"/>
      <c r="G120" s="80"/>
      <c r="H120" s="129"/>
      <c r="I120" s="80"/>
      <c r="J120" s="80"/>
      <c r="K120" s="80"/>
      <c r="L120" s="80"/>
      <c r="M120" s="80"/>
      <c r="N120" s="80"/>
      <c r="O120" s="80"/>
      <c r="P120" s="80"/>
      <c r="Q120" s="129"/>
      <c r="R120" s="80"/>
      <c r="S120" s="80"/>
      <c r="T120" s="80"/>
      <c r="U120" s="80"/>
      <c r="V120" s="129"/>
      <c r="W120" s="80"/>
      <c r="X120" s="80"/>
      <c r="Y120" s="80"/>
      <c r="Z120" s="80"/>
      <c r="AA120" s="80"/>
      <c r="AB120" s="80"/>
      <c r="AC120" s="80"/>
      <c r="AD120" s="129"/>
      <c r="AE120" s="80"/>
      <c r="AF120" s="80"/>
      <c r="AG120" s="80"/>
      <c r="AH120" s="80"/>
      <c r="AI120" s="128"/>
      <c r="AJ120" s="80"/>
      <c r="AK120" s="129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115"/>
      <c r="BR120" s="115"/>
      <c r="BS120" s="115"/>
      <c r="BT120" s="115"/>
    </row>
    <row r="121" spans="1:72" ht="18" customHeight="1">
      <c r="A121" s="113"/>
      <c r="B121" s="80"/>
      <c r="C121" s="80"/>
      <c r="D121" s="80"/>
      <c r="E121" s="80" t="s">
        <v>60</v>
      </c>
      <c r="F121" s="80"/>
      <c r="G121" s="80"/>
      <c r="H121" s="129"/>
      <c r="I121" s="80"/>
      <c r="J121" s="80"/>
      <c r="K121" s="80"/>
      <c r="L121" s="80"/>
      <c r="M121" s="80"/>
      <c r="N121" s="80"/>
      <c r="O121" s="80"/>
      <c r="P121" s="154">
        <f>H107</f>
        <v>3000</v>
      </c>
      <c r="Q121" s="122"/>
      <c r="R121" s="122"/>
      <c r="S121" s="122"/>
      <c r="T121" s="122"/>
      <c r="U121" s="122"/>
      <c r="V121" s="124" t="s">
        <v>87</v>
      </c>
      <c r="W121" s="120"/>
      <c r="X121" s="154">
        <v>100</v>
      </c>
      <c r="Y121" s="122"/>
      <c r="Z121" s="122"/>
      <c r="AA121" s="122"/>
      <c r="AB121" s="122"/>
      <c r="AC121" s="124" t="s">
        <v>89</v>
      </c>
      <c r="AD121" s="120"/>
      <c r="AE121" s="121" t="e">
        <f>INT(AY117*P121/X121)</f>
        <v>#REF!</v>
      </c>
      <c r="AF121" s="122"/>
      <c r="AG121" s="122"/>
      <c r="AH121" s="122"/>
      <c r="AI121" s="122"/>
      <c r="AJ121" s="80"/>
      <c r="AK121" s="80"/>
      <c r="AL121" s="80"/>
      <c r="AM121" s="80"/>
      <c r="AN121" s="80"/>
      <c r="AO121" s="80"/>
      <c r="AP121" s="80"/>
      <c r="AQ121" s="80"/>
      <c r="AR121" s="80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80"/>
      <c r="BL121" s="80"/>
      <c r="BM121" s="80"/>
      <c r="BN121" s="80"/>
      <c r="BO121" s="80"/>
      <c r="BP121" s="80"/>
      <c r="BQ121" s="115" t="e">
        <f>SUM(BR121:BT121)</f>
        <v>#REF!</v>
      </c>
      <c r="BR121" s="116"/>
      <c r="BS121" s="116" t="e">
        <f>AE121</f>
        <v>#REF!</v>
      </c>
      <c r="BT121" s="116"/>
    </row>
    <row r="122" spans="1:72" ht="18" customHeight="1">
      <c r="A122" s="113"/>
      <c r="B122" s="80"/>
      <c r="C122" s="80"/>
      <c r="D122" s="80"/>
      <c r="E122" s="80" t="s">
        <v>61</v>
      </c>
      <c r="F122" s="80"/>
      <c r="G122" s="80"/>
      <c r="H122" s="129"/>
      <c r="I122" s="80"/>
      <c r="J122" s="80"/>
      <c r="K122" s="80"/>
      <c r="L122" s="80"/>
      <c r="M122" s="80"/>
      <c r="N122" s="80"/>
      <c r="O122" s="80"/>
      <c r="P122" s="154">
        <f>H107</f>
        <v>3000</v>
      </c>
      <c r="Q122" s="122"/>
      <c r="R122" s="122"/>
      <c r="S122" s="122"/>
      <c r="T122" s="122"/>
      <c r="U122" s="122"/>
      <c r="V122" s="124" t="s">
        <v>87</v>
      </c>
      <c r="W122" s="120"/>
      <c r="X122" s="154">
        <v>100</v>
      </c>
      <c r="Y122" s="122"/>
      <c r="Z122" s="122"/>
      <c r="AA122" s="122"/>
      <c r="AB122" s="122"/>
      <c r="AC122" s="124" t="s">
        <v>89</v>
      </c>
      <c r="AD122" s="120"/>
      <c r="AE122" s="121" t="e">
        <f>INT(AI118*P122/X122)</f>
        <v>#REF!</v>
      </c>
      <c r="AF122" s="122"/>
      <c r="AG122" s="122"/>
      <c r="AH122" s="122"/>
      <c r="AI122" s="122"/>
      <c r="AJ122" s="80"/>
      <c r="AK122" s="80"/>
      <c r="AL122" s="80"/>
      <c r="AM122" s="80"/>
      <c r="AN122" s="80"/>
      <c r="AO122" s="80"/>
      <c r="AP122" s="80"/>
      <c r="AQ122" s="80"/>
      <c r="AR122" s="80"/>
      <c r="AS122" s="80"/>
      <c r="AT122" s="80"/>
      <c r="AU122" s="80"/>
      <c r="AV122" s="80"/>
      <c r="AW122" s="80"/>
      <c r="AX122" s="80"/>
      <c r="AY122" s="80"/>
      <c r="AZ122" s="80"/>
      <c r="BA122" s="80"/>
      <c r="BB122" s="80"/>
      <c r="BC122" s="80"/>
      <c r="BD122" s="80"/>
      <c r="BE122" s="80"/>
      <c r="BF122" s="80"/>
      <c r="BG122" s="80"/>
      <c r="BH122" s="80"/>
      <c r="BI122" s="80"/>
      <c r="BJ122" s="80"/>
      <c r="BK122" s="80"/>
      <c r="BL122" s="80"/>
      <c r="BM122" s="80"/>
      <c r="BN122" s="80"/>
      <c r="BO122" s="80"/>
      <c r="BP122" s="80"/>
      <c r="BQ122" s="115" t="e">
        <f>SUM(BR122:BT122)</f>
        <v>#REF!</v>
      </c>
      <c r="BR122" s="116" t="e">
        <f>AE122</f>
        <v>#REF!</v>
      </c>
      <c r="BS122" s="116"/>
      <c r="BT122" s="116"/>
    </row>
    <row r="123" spans="1:72" ht="18" customHeight="1">
      <c r="A123" s="113"/>
      <c r="B123" s="80"/>
      <c r="C123" s="80"/>
      <c r="D123" s="80"/>
      <c r="E123" s="80" t="s">
        <v>62</v>
      </c>
      <c r="F123" s="80"/>
      <c r="G123" s="80"/>
      <c r="H123" s="129"/>
      <c r="I123" s="80"/>
      <c r="J123" s="80"/>
      <c r="K123" s="80"/>
      <c r="L123" s="80"/>
      <c r="M123" s="80"/>
      <c r="N123" s="80"/>
      <c r="O123" s="80"/>
      <c r="P123" s="154">
        <f>H107</f>
        <v>3000</v>
      </c>
      <c r="Q123" s="122"/>
      <c r="R123" s="122"/>
      <c r="S123" s="122"/>
      <c r="T123" s="122"/>
      <c r="U123" s="122"/>
      <c r="V123" s="124" t="s">
        <v>87</v>
      </c>
      <c r="W123" s="120"/>
      <c r="X123" s="154">
        <v>100</v>
      </c>
      <c r="Y123" s="122"/>
      <c r="Z123" s="122"/>
      <c r="AA123" s="122"/>
      <c r="AB123" s="122"/>
      <c r="AC123" s="124" t="s">
        <v>89</v>
      </c>
      <c r="AD123" s="120"/>
      <c r="AE123" s="121" t="e">
        <f>INT(AI119*P123/X123)</f>
        <v>#REF!</v>
      </c>
      <c r="AF123" s="122"/>
      <c r="AG123" s="122"/>
      <c r="AH123" s="122"/>
      <c r="AI123" s="122"/>
      <c r="AJ123" s="80"/>
      <c r="AK123" s="80"/>
      <c r="AL123" s="80"/>
      <c r="AM123" s="80"/>
      <c r="AN123" s="80"/>
      <c r="AO123" s="80"/>
      <c r="AP123" s="80"/>
      <c r="AQ123" s="80"/>
      <c r="AR123" s="80"/>
      <c r="AS123" s="80"/>
      <c r="AT123" s="80"/>
      <c r="AU123" s="80"/>
      <c r="AV123" s="80"/>
      <c r="AW123" s="80"/>
      <c r="AX123" s="80"/>
      <c r="AY123" s="80"/>
      <c r="AZ123" s="80"/>
      <c r="BA123" s="80"/>
      <c r="BB123" s="80"/>
      <c r="BC123" s="80"/>
      <c r="BD123" s="80"/>
      <c r="BE123" s="80"/>
      <c r="BF123" s="80"/>
      <c r="BG123" s="80"/>
      <c r="BH123" s="80"/>
      <c r="BI123" s="80"/>
      <c r="BJ123" s="80"/>
      <c r="BK123" s="80"/>
      <c r="BL123" s="80"/>
      <c r="BM123" s="80"/>
      <c r="BN123" s="80"/>
      <c r="BO123" s="80"/>
      <c r="BP123" s="80"/>
      <c r="BQ123" s="115" t="e">
        <f>SUM(BR123:BT123)</f>
        <v>#REF!</v>
      </c>
      <c r="BR123" s="116"/>
      <c r="BS123" s="116"/>
      <c r="BT123" s="116" t="e">
        <f>AE123</f>
        <v>#REF!</v>
      </c>
    </row>
    <row r="124" spans="1:72" ht="18" customHeight="1">
      <c r="A124" s="113"/>
      <c r="B124" s="80"/>
      <c r="C124" s="80" t="s">
        <v>57</v>
      </c>
      <c r="D124" s="80"/>
      <c r="E124" s="80"/>
      <c r="F124" s="80"/>
      <c r="G124" s="80"/>
      <c r="H124" s="80"/>
      <c r="I124" s="80"/>
      <c r="J124" s="80"/>
      <c r="K124" s="80"/>
      <c r="L124" s="127"/>
      <c r="M124" s="80"/>
      <c r="N124" s="80"/>
      <c r="O124" s="80"/>
      <c r="P124" s="80"/>
      <c r="Q124" s="80"/>
      <c r="R124" s="80"/>
      <c r="S124" s="80"/>
      <c r="T124" s="128"/>
      <c r="U124" s="80"/>
      <c r="V124" s="129"/>
      <c r="W124" s="80"/>
      <c r="X124" s="80"/>
      <c r="Y124" s="80"/>
      <c r="Z124" s="80"/>
      <c r="AA124" s="80"/>
      <c r="AB124" s="80"/>
      <c r="AC124" s="80"/>
      <c r="AD124" s="129"/>
      <c r="AE124" s="80"/>
      <c r="AF124" s="80"/>
      <c r="AG124" s="80"/>
      <c r="AH124" s="80"/>
      <c r="AI124" s="128"/>
      <c r="AJ124" s="80"/>
      <c r="AK124" s="129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0"/>
      <c r="BD124" s="80"/>
      <c r="BE124" s="80"/>
      <c r="BF124" s="80"/>
      <c r="BG124" s="80"/>
      <c r="BH124" s="80"/>
      <c r="BI124" s="80"/>
      <c r="BJ124" s="80"/>
      <c r="BK124" s="80"/>
      <c r="BL124" s="80"/>
      <c r="BM124" s="80"/>
      <c r="BN124" s="80"/>
      <c r="BO124" s="80"/>
      <c r="BP124" s="80"/>
      <c r="BQ124" s="130" t="e">
        <f>SUM(BR124:BT124)</f>
        <v>#REF!</v>
      </c>
      <c r="BR124" s="130" t="e">
        <f>SUM(BR119:BR123)</f>
        <v>#REF!</v>
      </c>
      <c r="BS124" s="130" t="e">
        <f>SUM(BS119:BS123)</f>
        <v>#REF!</v>
      </c>
      <c r="BT124" s="130" t="e">
        <f>SUM(BT119:BT123)</f>
        <v>#REF!</v>
      </c>
    </row>
    <row r="125" spans="1:72" ht="18" customHeight="1">
      <c r="A125" s="113"/>
      <c r="B125" s="80" t="s">
        <v>234</v>
      </c>
      <c r="C125" s="80"/>
      <c r="D125" s="80"/>
      <c r="E125" s="80"/>
      <c r="F125" s="80"/>
      <c r="G125" s="80"/>
      <c r="H125" s="80"/>
      <c r="I125" s="80"/>
      <c r="J125" s="80"/>
      <c r="K125" s="80"/>
      <c r="L125" s="127"/>
      <c r="M125" s="80"/>
      <c r="N125" s="80"/>
      <c r="O125" s="80"/>
      <c r="P125" s="80"/>
      <c r="Q125" s="80"/>
      <c r="R125" s="80"/>
      <c r="S125" s="80"/>
      <c r="T125" s="128"/>
      <c r="U125" s="80"/>
      <c r="V125" s="129"/>
      <c r="W125" s="80"/>
      <c r="X125" s="80"/>
      <c r="Y125" s="80"/>
      <c r="Z125" s="80"/>
      <c r="AA125" s="80"/>
      <c r="AB125" s="80"/>
      <c r="AC125" s="80"/>
      <c r="AD125" s="129"/>
      <c r="AE125" s="80"/>
      <c r="AF125" s="80"/>
      <c r="AG125" s="80"/>
      <c r="AH125" s="80"/>
      <c r="AI125" s="80"/>
      <c r="AJ125" s="80"/>
      <c r="AK125" s="129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0"/>
      <c r="BH125" s="80"/>
      <c r="BI125" s="80"/>
      <c r="BJ125" s="80"/>
      <c r="BK125" s="80"/>
      <c r="BL125" s="80"/>
      <c r="BM125" s="80"/>
      <c r="BN125" s="80"/>
      <c r="BO125" s="80"/>
      <c r="BP125" s="80"/>
      <c r="BQ125" s="115"/>
      <c r="BR125" s="115"/>
      <c r="BS125" s="115"/>
      <c r="BT125" s="115"/>
    </row>
    <row r="126" spans="1:72" ht="18" customHeight="1">
      <c r="A126" s="113"/>
      <c r="B126" s="80"/>
      <c r="C126" s="80"/>
      <c r="D126" s="677" t="s">
        <v>446</v>
      </c>
      <c r="E126" s="698"/>
      <c r="F126" s="698"/>
      <c r="G126" s="698"/>
      <c r="H126" s="698"/>
      <c r="I126" s="698"/>
      <c r="J126" s="698"/>
      <c r="K126" s="698"/>
      <c r="L126" s="698"/>
      <c r="M126" s="698"/>
      <c r="N126" s="698"/>
      <c r="O126" s="698"/>
      <c r="P126" s="698"/>
      <c r="Q126" s="698"/>
      <c r="R126" s="698"/>
      <c r="S126" s="698"/>
      <c r="T126" s="698"/>
      <c r="U126" s="698"/>
      <c r="V126" s="698"/>
      <c r="W126" s="698"/>
      <c r="X126" s="698"/>
      <c r="Y126" s="698"/>
      <c r="Z126" s="698"/>
      <c r="AA126" s="698"/>
      <c r="AB126" s="698"/>
      <c r="AC126" s="698"/>
      <c r="AD126" s="698"/>
      <c r="AE126" s="698"/>
      <c r="AF126" s="698"/>
      <c r="AG126" s="698"/>
      <c r="AH126" s="698"/>
      <c r="AI126" s="698"/>
      <c r="AJ126" s="698"/>
      <c r="AK126" s="698"/>
      <c r="AL126" s="698"/>
      <c r="AM126" s="698"/>
      <c r="AN126" s="698"/>
      <c r="AO126" s="698"/>
      <c r="AP126" s="698"/>
      <c r="AQ126" s="80"/>
      <c r="AR126" s="80"/>
      <c r="AS126" s="80"/>
      <c r="AT126" s="80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80"/>
      <c r="BH126" s="80"/>
      <c r="BI126" s="80"/>
      <c r="BJ126" s="80"/>
      <c r="BK126" s="80"/>
      <c r="BL126" s="80"/>
      <c r="BM126" s="80"/>
      <c r="BN126" s="80"/>
      <c r="BO126" s="80"/>
      <c r="BP126" s="80"/>
      <c r="BQ126" s="115"/>
      <c r="BR126" s="115"/>
      <c r="BS126" s="115"/>
      <c r="BT126" s="115"/>
    </row>
    <row r="127" spans="1:72" ht="18" customHeight="1">
      <c r="A127" s="113"/>
      <c r="B127" s="80"/>
      <c r="C127" s="80"/>
      <c r="D127" s="677" t="s">
        <v>447</v>
      </c>
      <c r="E127" s="698"/>
      <c r="F127" s="698"/>
      <c r="G127" s="698"/>
      <c r="H127" s="698"/>
      <c r="I127" s="698"/>
      <c r="J127" s="698"/>
      <c r="K127" s="698"/>
      <c r="L127" s="698"/>
      <c r="M127" s="698"/>
      <c r="N127" s="698"/>
      <c r="O127" s="698"/>
      <c r="P127" s="698"/>
      <c r="Q127" s="698"/>
      <c r="R127" s="698"/>
      <c r="S127" s="698"/>
      <c r="T127" s="698"/>
      <c r="U127" s="698"/>
      <c r="V127" s="698"/>
      <c r="W127" s="698"/>
      <c r="X127" s="698"/>
      <c r="Y127" s="698"/>
      <c r="Z127" s="698"/>
      <c r="AA127" s="698"/>
      <c r="AB127" s="698"/>
      <c r="AC127" s="698"/>
      <c r="AD127" s="698"/>
      <c r="AE127" s="698"/>
      <c r="AF127" s="698"/>
      <c r="AG127" s="698"/>
      <c r="AH127" s="698"/>
      <c r="AI127" s="698"/>
      <c r="AJ127" s="698"/>
      <c r="AK127" s="698"/>
      <c r="AL127" s="698"/>
      <c r="AM127" s="698"/>
      <c r="AN127" s="698"/>
      <c r="AO127" s="698"/>
      <c r="AP127" s="698"/>
      <c r="AQ127" s="80"/>
      <c r="AR127" s="80"/>
      <c r="AS127" s="80"/>
      <c r="AT127" s="80"/>
      <c r="AU127" s="80"/>
      <c r="AV127" s="80"/>
      <c r="AW127" s="80"/>
      <c r="AX127" s="80"/>
      <c r="AY127" s="80"/>
      <c r="AZ127" s="80"/>
      <c r="BA127" s="80"/>
      <c r="BB127" s="80"/>
      <c r="BC127" s="80"/>
      <c r="BD127" s="80"/>
      <c r="BE127" s="80"/>
      <c r="BF127" s="80"/>
      <c r="BG127" s="80"/>
      <c r="BH127" s="80"/>
      <c r="BI127" s="80"/>
      <c r="BJ127" s="80"/>
      <c r="BK127" s="80"/>
      <c r="BL127" s="80"/>
      <c r="BM127" s="80"/>
      <c r="BN127" s="80"/>
      <c r="BO127" s="80"/>
      <c r="BP127" s="80"/>
      <c r="BQ127" s="115"/>
      <c r="BR127" s="115"/>
      <c r="BS127" s="115"/>
      <c r="BT127" s="115"/>
    </row>
    <row r="128" spans="1:72" ht="18" customHeight="1">
      <c r="A128" s="113"/>
      <c r="B128" s="80"/>
      <c r="C128" s="80"/>
      <c r="D128" s="80"/>
      <c r="E128" s="80" t="s">
        <v>60</v>
      </c>
      <c r="F128" s="80"/>
      <c r="G128" s="80"/>
      <c r="H128" s="80"/>
      <c r="I128" s="80"/>
      <c r="J128" s="80"/>
      <c r="K128" s="80"/>
      <c r="L128" s="127"/>
      <c r="M128" s="80"/>
      <c r="N128" s="80"/>
      <c r="O128" s="80"/>
      <c r="P128" s="687" t="e">
        <f>#REF!</f>
        <v>#REF!</v>
      </c>
      <c r="Q128" s="705"/>
      <c r="R128" s="705"/>
      <c r="S128" s="705"/>
      <c r="T128" s="705"/>
      <c r="U128" s="705"/>
      <c r="V128" s="124" t="s">
        <v>87</v>
      </c>
      <c r="W128" s="120"/>
      <c r="X128" s="684">
        <v>62.5</v>
      </c>
      <c r="Y128" s="691"/>
      <c r="Z128" s="691"/>
      <c r="AA128" s="691"/>
      <c r="AB128" s="691"/>
      <c r="AC128" s="80" t="s">
        <v>129</v>
      </c>
      <c r="AD128" s="80"/>
      <c r="AE128" s="80"/>
      <c r="AF128" s="129"/>
      <c r="AG128" s="80"/>
      <c r="AH128" s="80"/>
      <c r="AI128" s="80"/>
      <c r="AJ128" s="121" t="e">
        <f>INT(P128/X128)</f>
        <v>#REF!</v>
      </c>
      <c r="AK128" s="122"/>
      <c r="AL128" s="122"/>
      <c r="AM128" s="122"/>
      <c r="AN128" s="122"/>
      <c r="AO128" s="694" t="s">
        <v>509</v>
      </c>
      <c r="AP128" s="695"/>
      <c r="AQ128" s="695"/>
      <c r="AR128" s="695"/>
      <c r="AS128" s="695"/>
      <c r="AT128" s="695"/>
      <c r="AU128" s="695"/>
      <c r="AV128" s="695"/>
      <c r="AW128" s="695"/>
      <c r="AX128" s="695"/>
      <c r="AY128" s="695"/>
      <c r="AZ128" s="80"/>
      <c r="BA128" s="80"/>
      <c r="BB128" s="80"/>
      <c r="BC128" s="80"/>
      <c r="BD128" s="80"/>
      <c r="BE128" s="80"/>
      <c r="BF128" s="80"/>
      <c r="BG128" s="80"/>
      <c r="BH128" s="80"/>
      <c r="BI128" s="80"/>
      <c r="BJ128" s="80"/>
      <c r="BK128" s="80"/>
      <c r="BL128" s="80"/>
      <c r="BM128" s="80"/>
      <c r="BN128" s="80"/>
      <c r="BO128" s="80"/>
      <c r="BP128" s="80"/>
      <c r="BQ128" s="115" t="e">
        <f>SUM(BR128:BT128)</f>
        <v>#REF!</v>
      </c>
      <c r="BR128" s="116"/>
      <c r="BS128" s="116" t="e">
        <f>AJ128</f>
        <v>#REF!</v>
      </c>
      <c r="BT128" s="116"/>
    </row>
    <row r="129" spans="1:75" ht="18" customHeight="1">
      <c r="A129" s="113"/>
      <c r="B129" s="80"/>
      <c r="C129" s="80"/>
      <c r="D129" s="80"/>
      <c r="E129" s="80" t="s">
        <v>61</v>
      </c>
      <c r="F129" s="80"/>
      <c r="G129" s="80"/>
      <c r="H129" s="80"/>
      <c r="I129" s="80"/>
      <c r="J129" s="80"/>
      <c r="K129" s="80"/>
      <c r="L129" s="127"/>
      <c r="M129" s="80"/>
      <c r="N129" s="80"/>
      <c r="O129" s="80"/>
      <c r="P129" s="687" t="e">
        <f>#REF!</f>
        <v>#REF!</v>
      </c>
      <c r="Q129" s="705"/>
      <c r="R129" s="705"/>
      <c r="S129" s="705"/>
      <c r="T129" s="705"/>
      <c r="U129" s="705"/>
      <c r="V129" s="124" t="s">
        <v>87</v>
      </c>
      <c r="W129" s="120"/>
      <c r="X129" s="684">
        <v>62.5</v>
      </c>
      <c r="Y129" s="691"/>
      <c r="Z129" s="691"/>
      <c r="AA129" s="691"/>
      <c r="AB129" s="691"/>
      <c r="AC129" s="80" t="s">
        <v>129</v>
      </c>
      <c r="AD129" s="80"/>
      <c r="AE129" s="80"/>
      <c r="AF129" s="129"/>
      <c r="AG129" s="80"/>
      <c r="AH129" s="80"/>
      <c r="AI129" s="80"/>
      <c r="AJ129" s="121" t="e">
        <f>INT(P129/X129)</f>
        <v>#REF!</v>
      </c>
      <c r="AK129" s="122"/>
      <c r="AL129" s="122"/>
      <c r="AM129" s="122"/>
      <c r="AN129" s="122"/>
      <c r="AO129" s="694" t="s">
        <v>509</v>
      </c>
      <c r="AP129" s="695"/>
      <c r="AQ129" s="695"/>
      <c r="AR129" s="695"/>
      <c r="AS129" s="695"/>
      <c r="AT129" s="695"/>
      <c r="AU129" s="695"/>
      <c r="AV129" s="695"/>
      <c r="AW129" s="695"/>
      <c r="AX129" s="695"/>
      <c r="AY129" s="695"/>
      <c r="AZ129" s="80"/>
      <c r="BA129" s="80"/>
      <c r="BB129" s="80"/>
      <c r="BC129" s="80"/>
      <c r="BD129" s="80"/>
      <c r="BE129" s="80"/>
      <c r="BF129" s="80"/>
      <c r="BG129" s="80"/>
      <c r="BH129" s="80"/>
      <c r="BI129" s="80"/>
      <c r="BJ129" s="80"/>
      <c r="BK129" s="80"/>
      <c r="BL129" s="80"/>
      <c r="BM129" s="80"/>
      <c r="BN129" s="80"/>
      <c r="BO129" s="80"/>
      <c r="BP129" s="80"/>
      <c r="BQ129" s="115" t="e">
        <f>SUM(BR129:BT129)</f>
        <v>#REF!</v>
      </c>
      <c r="BR129" s="116" t="e">
        <f>AJ129</f>
        <v>#REF!</v>
      </c>
      <c r="BS129" s="116"/>
      <c r="BT129" s="116"/>
    </row>
    <row r="130" spans="1:75" ht="18" customHeight="1">
      <c r="A130" s="113"/>
      <c r="B130" s="80"/>
      <c r="C130" s="80"/>
      <c r="D130" s="80"/>
      <c r="E130" s="80" t="s">
        <v>62</v>
      </c>
      <c r="F130" s="80"/>
      <c r="G130" s="80"/>
      <c r="H130" s="80"/>
      <c r="I130" s="80"/>
      <c r="J130" s="80"/>
      <c r="K130" s="80"/>
      <c r="L130" s="127"/>
      <c r="M130" s="80"/>
      <c r="N130" s="80"/>
      <c r="O130" s="80"/>
      <c r="P130" s="687" t="e">
        <f>#REF!</f>
        <v>#REF!</v>
      </c>
      <c r="Q130" s="705"/>
      <c r="R130" s="705"/>
      <c r="S130" s="705"/>
      <c r="T130" s="705"/>
      <c r="U130" s="705"/>
      <c r="V130" s="124" t="s">
        <v>87</v>
      </c>
      <c r="W130" s="120"/>
      <c r="X130" s="684">
        <v>62.5</v>
      </c>
      <c r="Y130" s="691"/>
      <c r="Z130" s="691"/>
      <c r="AA130" s="691"/>
      <c r="AB130" s="691"/>
      <c r="AC130" s="80" t="s">
        <v>129</v>
      </c>
      <c r="AD130" s="80"/>
      <c r="AE130" s="80"/>
      <c r="AF130" s="129"/>
      <c r="AG130" s="80"/>
      <c r="AH130" s="80"/>
      <c r="AI130" s="80"/>
      <c r="AJ130" s="121" t="e">
        <f>INT(P130/X130)</f>
        <v>#REF!</v>
      </c>
      <c r="AK130" s="122"/>
      <c r="AL130" s="122"/>
      <c r="AM130" s="122"/>
      <c r="AN130" s="122"/>
      <c r="AO130" s="694" t="s">
        <v>509</v>
      </c>
      <c r="AP130" s="695"/>
      <c r="AQ130" s="695"/>
      <c r="AR130" s="695"/>
      <c r="AS130" s="695"/>
      <c r="AT130" s="695"/>
      <c r="AU130" s="695"/>
      <c r="AV130" s="695"/>
      <c r="AW130" s="695"/>
      <c r="AX130" s="695"/>
      <c r="AY130" s="695"/>
      <c r="AZ130" s="80"/>
      <c r="BA130" s="80"/>
      <c r="BB130" s="80"/>
      <c r="BC130" s="80"/>
      <c r="BD130" s="80"/>
      <c r="BE130" s="80"/>
      <c r="BF130" s="80"/>
      <c r="BG130" s="80"/>
      <c r="BH130" s="80"/>
      <c r="BI130" s="80"/>
      <c r="BJ130" s="80"/>
      <c r="BK130" s="80"/>
      <c r="BL130" s="80"/>
      <c r="BM130" s="80"/>
      <c r="BN130" s="80"/>
      <c r="BO130" s="80"/>
      <c r="BP130" s="80"/>
      <c r="BQ130" s="115" t="e">
        <f>SUM(BR130:BT130)</f>
        <v>#REF!</v>
      </c>
      <c r="BR130" s="116"/>
      <c r="BS130" s="116"/>
      <c r="BT130" s="116" t="e">
        <f>AJ130</f>
        <v>#REF!</v>
      </c>
    </row>
    <row r="131" spans="1:75" ht="18" customHeight="1">
      <c r="A131" s="113"/>
      <c r="B131" s="80"/>
      <c r="C131" s="80" t="s">
        <v>57</v>
      </c>
      <c r="D131" s="80"/>
      <c r="E131" s="80"/>
      <c r="F131" s="80"/>
      <c r="G131" s="80"/>
      <c r="H131" s="80"/>
      <c r="I131" s="80"/>
      <c r="J131" s="80"/>
      <c r="K131" s="80"/>
      <c r="L131" s="127"/>
      <c r="M131" s="80"/>
      <c r="N131" s="80"/>
      <c r="O131" s="80"/>
      <c r="P131" s="80"/>
      <c r="Q131" s="80"/>
      <c r="R131" s="80"/>
      <c r="S131" s="80"/>
      <c r="T131" s="128"/>
      <c r="U131" s="80"/>
      <c r="V131" s="129"/>
      <c r="W131" s="80"/>
      <c r="X131" s="80"/>
      <c r="Y131" s="80"/>
      <c r="Z131" s="80"/>
      <c r="AA131" s="80"/>
      <c r="AB131" s="80"/>
      <c r="AC131" s="80"/>
      <c r="AD131" s="129"/>
      <c r="AE131" s="80"/>
      <c r="AF131" s="80"/>
      <c r="AG131" s="80"/>
      <c r="AH131" s="80"/>
      <c r="AI131" s="128"/>
      <c r="AJ131" s="80"/>
      <c r="AK131" s="129"/>
      <c r="AL131" s="80"/>
      <c r="AM131" s="80"/>
      <c r="AN131" s="80"/>
      <c r="AO131" s="80"/>
      <c r="AP131" s="80"/>
      <c r="AQ131" s="80"/>
      <c r="AR131" s="80"/>
      <c r="AS131" s="80"/>
      <c r="AT131" s="80"/>
      <c r="AU131" s="80"/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0"/>
      <c r="BG131" s="80"/>
      <c r="BH131" s="80"/>
      <c r="BI131" s="80"/>
      <c r="BJ131" s="80"/>
      <c r="BK131" s="80"/>
      <c r="BL131" s="80"/>
      <c r="BM131" s="80"/>
      <c r="BN131" s="80"/>
      <c r="BO131" s="80"/>
      <c r="BP131" s="80"/>
      <c r="BQ131" s="130" t="e">
        <f>SUM(BR131:BT131)</f>
        <v>#REF!</v>
      </c>
      <c r="BR131" s="130" t="e">
        <f>SUM(BR125:BR130)</f>
        <v>#REF!</v>
      </c>
      <c r="BS131" s="130" t="e">
        <f>SUM(BS125:BS130)</f>
        <v>#REF!</v>
      </c>
      <c r="BT131" s="130" t="e">
        <f>SUM(BT125:BT130)</f>
        <v>#REF!</v>
      </c>
    </row>
    <row r="132" spans="1:75" ht="18" customHeight="1">
      <c r="A132" s="113"/>
      <c r="B132" s="80" t="s">
        <v>384</v>
      </c>
      <c r="C132" s="80"/>
      <c r="D132" s="80"/>
      <c r="E132" s="80"/>
      <c r="F132" s="80"/>
      <c r="G132" s="80"/>
      <c r="H132" s="80"/>
      <c r="I132" s="80"/>
      <c r="J132" s="80"/>
      <c r="K132" s="80"/>
      <c r="L132" s="127"/>
      <c r="M132" s="80"/>
      <c r="N132" s="80"/>
      <c r="O132" s="80"/>
      <c r="P132" s="80"/>
      <c r="Q132" s="80"/>
      <c r="R132" s="80"/>
      <c r="S132" s="80"/>
      <c r="T132" s="128"/>
      <c r="U132" s="80"/>
      <c r="V132" s="129"/>
      <c r="W132" s="80"/>
      <c r="X132" s="80"/>
      <c r="Y132" s="80"/>
      <c r="Z132" s="80"/>
      <c r="AA132" s="80"/>
      <c r="AB132" s="80"/>
      <c r="AC132" s="80"/>
      <c r="AD132" s="129"/>
      <c r="AE132" s="80"/>
      <c r="AF132" s="80"/>
      <c r="AG132" s="80"/>
      <c r="AH132" s="80"/>
      <c r="AI132" s="80"/>
      <c r="AJ132" s="80"/>
      <c r="AK132" s="129"/>
      <c r="AL132" s="80"/>
      <c r="AM132" s="80"/>
      <c r="AN132" s="80"/>
      <c r="AO132" s="80"/>
      <c r="AP132" s="80"/>
      <c r="AQ132" s="80"/>
      <c r="AR132" s="80"/>
      <c r="AS132" s="80"/>
      <c r="AT132" s="80"/>
      <c r="AU132" s="80"/>
      <c r="AV132" s="80"/>
      <c r="AW132" s="80"/>
      <c r="AX132" s="80"/>
      <c r="AY132" s="80"/>
      <c r="AZ132" s="80"/>
      <c r="BA132" s="80"/>
      <c r="BB132" s="80"/>
      <c r="BC132" s="80"/>
      <c r="BD132" s="80"/>
      <c r="BE132" s="80"/>
      <c r="BF132" s="80"/>
      <c r="BG132" s="80"/>
      <c r="BH132" s="80"/>
      <c r="BI132" s="80"/>
      <c r="BJ132" s="80"/>
      <c r="BK132" s="80"/>
      <c r="BL132" s="80"/>
      <c r="BM132" s="80"/>
      <c r="BN132" s="80"/>
      <c r="BO132" s="80"/>
      <c r="BP132" s="80"/>
      <c r="BQ132" s="115"/>
      <c r="BR132" s="115"/>
      <c r="BS132" s="115"/>
      <c r="BT132" s="115"/>
    </row>
    <row r="133" spans="1:75" ht="18" customHeight="1">
      <c r="A133" s="113"/>
      <c r="B133" s="80"/>
      <c r="C133" s="80"/>
      <c r="D133" s="80" t="s">
        <v>374</v>
      </c>
      <c r="E133" s="80"/>
      <c r="F133" s="80"/>
      <c r="G133" s="80"/>
      <c r="H133" s="121">
        <v>500</v>
      </c>
      <c r="I133" s="122"/>
      <c r="J133" s="122"/>
      <c r="K133" s="122"/>
      <c r="L133" s="127" t="s">
        <v>375</v>
      </c>
      <c r="M133" s="80"/>
      <c r="N133" s="80"/>
      <c r="O133" s="80"/>
      <c r="P133" s="80"/>
      <c r="Q133" s="80"/>
      <c r="R133" s="80"/>
      <c r="S133" s="121">
        <v>8</v>
      </c>
      <c r="T133" s="122"/>
      <c r="U133" s="122"/>
      <c r="V133" s="122"/>
      <c r="W133" s="80" t="s">
        <v>376</v>
      </c>
      <c r="X133" s="80"/>
      <c r="Y133" s="80"/>
      <c r="Z133" s="80"/>
      <c r="AA133" s="80"/>
      <c r="AB133" s="80"/>
      <c r="AC133" s="80"/>
      <c r="AD133" s="129"/>
      <c r="AE133" s="80"/>
      <c r="AF133" s="121">
        <f>H133/S133</f>
        <v>62.5</v>
      </c>
      <c r="AG133" s="122"/>
      <c r="AH133" s="122"/>
      <c r="AI133" s="122"/>
      <c r="AJ133" s="80" t="s">
        <v>377</v>
      </c>
      <c r="AK133" s="129"/>
      <c r="AL133" s="80"/>
      <c r="AM133" s="80"/>
      <c r="AN133" s="80"/>
      <c r="AO133" s="80"/>
      <c r="AP133" s="80"/>
      <c r="AQ133" s="80"/>
      <c r="AR133" s="80"/>
      <c r="AS133" s="80"/>
      <c r="AT133" s="80"/>
      <c r="AU133" s="80"/>
      <c r="AV133" s="80"/>
      <c r="AW133" s="80"/>
      <c r="AX133" s="80"/>
      <c r="AY133" s="80"/>
      <c r="AZ133" s="80"/>
      <c r="BA133" s="80"/>
      <c r="BB133" s="80"/>
      <c r="BC133" s="80"/>
      <c r="BD133" s="80"/>
      <c r="BE133" s="80"/>
      <c r="BF133" s="80"/>
      <c r="BG133" s="80"/>
      <c r="BH133" s="80"/>
      <c r="BI133" s="80"/>
      <c r="BJ133" s="80"/>
      <c r="BK133" s="80"/>
      <c r="BL133" s="80"/>
      <c r="BM133" s="80"/>
      <c r="BN133" s="80"/>
      <c r="BO133" s="80"/>
      <c r="BP133" s="80"/>
      <c r="BQ133" s="115"/>
      <c r="BR133" s="115"/>
      <c r="BS133" s="115"/>
      <c r="BT133" s="115"/>
    </row>
    <row r="134" spans="1:75" ht="18" customHeight="1">
      <c r="A134" s="113"/>
      <c r="B134" s="80"/>
      <c r="C134" s="80"/>
      <c r="D134" s="80"/>
      <c r="E134" s="80" t="s">
        <v>378</v>
      </c>
      <c r="F134" s="80"/>
      <c r="G134" s="80"/>
      <c r="H134" s="80"/>
      <c r="I134" s="80"/>
      <c r="J134" s="80"/>
      <c r="K134" s="80"/>
      <c r="L134" s="127"/>
      <c r="M134" s="80"/>
      <c r="N134" s="80"/>
      <c r="O134" s="80"/>
      <c r="P134" s="687" t="e">
        <f>#REF!</f>
        <v>#REF!</v>
      </c>
      <c r="Q134" s="693"/>
      <c r="R134" s="693"/>
      <c r="S134" s="693"/>
      <c r="T134" s="693"/>
      <c r="U134" s="693"/>
      <c r="V134" s="124" t="s">
        <v>87</v>
      </c>
      <c r="W134" s="120"/>
      <c r="X134" s="121">
        <f>AF133</f>
        <v>62.5</v>
      </c>
      <c r="Y134" s="122"/>
      <c r="Z134" s="122"/>
      <c r="AA134" s="122"/>
      <c r="AB134" s="122"/>
      <c r="AC134" s="80" t="s">
        <v>379</v>
      </c>
      <c r="AD134" s="80"/>
      <c r="AE134" s="80"/>
      <c r="AF134" s="129"/>
      <c r="AG134" s="80"/>
      <c r="AH134" s="80"/>
      <c r="AI134" s="80"/>
      <c r="AJ134" s="121" t="e">
        <f>INT((P134/X134)*0.5)</f>
        <v>#REF!</v>
      </c>
      <c r="AK134" s="122"/>
      <c r="AL134" s="122"/>
      <c r="AM134" s="122"/>
      <c r="AN134" s="122"/>
      <c r="AO134" s="694" t="s">
        <v>510</v>
      </c>
      <c r="AP134" s="695"/>
      <c r="AQ134" s="695"/>
      <c r="AR134" s="695"/>
      <c r="AS134" s="695"/>
      <c r="AT134" s="695"/>
      <c r="AU134" s="695"/>
      <c r="AV134" s="695"/>
      <c r="AW134" s="695"/>
      <c r="AX134" s="695"/>
      <c r="AY134" s="695"/>
      <c r="AZ134" s="704"/>
      <c r="BA134" s="704"/>
      <c r="BB134" s="704"/>
      <c r="BC134" s="704"/>
      <c r="BD134" s="704"/>
      <c r="BE134" s="704"/>
      <c r="BF134" s="704"/>
      <c r="BG134" s="80"/>
      <c r="BH134" s="80"/>
      <c r="BI134" s="80"/>
      <c r="BJ134" s="80"/>
      <c r="BK134" s="80"/>
      <c r="BL134" s="80"/>
      <c r="BM134" s="80"/>
      <c r="BN134" s="80"/>
      <c r="BO134" s="80"/>
      <c r="BP134" s="80"/>
      <c r="BQ134" s="115" t="e">
        <f>SUM(BR134:BT134)</f>
        <v>#REF!</v>
      </c>
      <c r="BR134" s="116"/>
      <c r="BS134" s="116" t="e">
        <f>INT(AJ134)</f>
        <v>#REF!</v>
      </c>
      <c r="BT134" s="116"/>
    </row>
    <row r="135" spans="1:75" ht="18" customHeight="1">
      <c r="A135" s="113"/>
      <c r="B135" s="80"/>
      <c r="C135" s="80"/>
      <c r="D135" s="80"/>
      <c r="E135" s="80" t="s">
        <v>380</v>
      </c>
      <c r="F135" s="80"/>
      <c r="G135" s="80"/>
      <c r="H135" s="80"/>
      <c r="I135" s="80"/>
      <c r="J135" s="80"/>
      <c r="K135" s="80"/>
      <c r="L135" s="127"/>
      <c r="M135" s="80"/>
      <c r="N135" s="80"/>
      <c r="O135" s="80"/>
      <c r="P135" s="687"/>
      <c r="Q135" s="693"/>
      <c r="R135" s="693"/>
      <c r="S135" s="693"/>
      <c r="T135" s="693"/>
      <c r="U135" s="693"/>
      <c r="V135" s="124" t="s">
        <v>87</v>
      </c>
      <c r="W135" s="120"/>
      <c r="X135" s="121">
        <f>AF133</f>
        <v>62.5</v>
      </c>
      <c r="Y135" s="122"/>
      <c r="Z135" s="122"/>
      <c r="AA135" s="122"/>
      <c r="AB135" s="122"/>
      <c r="AC135" s="80" t="s">
        <v>379</v>
      </c>
      <c r="AD135" s="80"/>
      <c r="AE135" s="80"/>
      <c r="AF135" s="129"/>
      <c r="AG135" s="80"/>
      <c r="AH135" s="80"/>
      <c r="AI135" s="80"/>
      <c r="AJ135" s="121">
        <f>INT(P135/X135)*0.5</f>
        <v>0</v>
      </c>
      <c r="AK135" s="122"/>
      <c r="AL135" s="122"/>
      <c r="AM135" s="122"/>
      <c r="AN135" s="122"/>
      <c r="AO135" s="694" t="s">
        <v>510</v>
      </c>
      <c r="AP135" s="695"/>
      <c r="AQ135" s="695"/>
      <c r="AR135" s="695"/>
      <c r="AS135" s="695"/>
      <c r="AT135" s="695"/>
      <c r="AU135" s="695"/>
      <c r="AV135" s="695"/>
      <c r="AW135" s="695"/>
      <c r="AX135" s="695"/>
      <c r="AY135" s="695"/>
      <c r="AZ135" s="704"/>
      <c r="BA135" s="704"/>
      <c r="BB135" s="704"/>
      <c r="BC135" s="704"/>
      <c r="BD135" s="704"/>
      <c r="BE135" s="704"/>
      <c r="BF135" s="704"/>
      <c r="BG135" s="80"/>
      <c r="BH135" s="80"/>
      <c r="BI135" s="80"/>
      <c r="BJ135" s="80"/>
      <c r="BK135" s="80"/>
      <c r="BL135" s="80"/>
      <c r="BM135" s="80"/>
      <c r="BN135" s="80"/>
      <c r="BO135" s="80"/>
      <c r="BP135" s="80"/>
      <c r="BQ135" s="115">
        <f>SUM(BR135:BT135)</f>
        <v>0</v>
      </c>
      <c r="BR135" s="116">
        <f>AJ135</f>
        <v>0</v>
      </c>
      <c r="BS135" s="116"/>
      <c r="BT135" s="116"/>
    </row>
    <row r="136" spans="1:75" ht="18" customHeight="1">
      <c r="A136" s="113"/>
      <c r="B136" s="80"/>
      <c r="C136" s="80"/>
      <c r="D136" s="80"/>
      <c r="E136" s="80" t="s">
        <v>381</v>
      </c>
      <c r="F136" s="80"/>
      <c r="G136" s="80"/>
      <c r="H136" s="80"/>
      <c r="I136" s="80"/>
      <c r="J136" s="80"/>
      <c r="K136" s="80"/>
      <c r="L136" s="127"/>
      <c r="M136" s="80"/>
      <c r="N136" s="80"/>
      <c r="O136" s="80"/>
      <c r="P136" s="687" t="e">
        <f>#REF!</f>
        <v>#REF!</v>
      </c>
      <c r="Q136" s="693"/>
      <c r="R136" s="693"/>
      <c r="S136" s="693"/>
      <c r="T136" s="693"/>
      <c r="U136" s="693"/>
      <c r="V136" s="124" t="s">
        <v>87</v>
      </c>
      <c r="W136" s="120"/>
      <c r="X136" s="121">
        <f>AF133</f>
        <v>62.5</v>
      </c>
      <c r="Y136" s="122"/>
      <c r="Z136" s="122"/>
      <c r="AA136" s="122"/>
      <c r="AB136" s="122"/>
      <c r="AC136" s="80" t="s">
        <v>379</v>
      </c>
      <c r="AD136" s="80"/>
      <c r="AE136" s="80"/>
      <c r="AF136" s="129"/>
      <c r="AG136" s="80"/>
      <c r="AH136" s="80"/>
      <c r="AI136" s="80"/>
      <c r="AJ136" s="472" t="e">
        <f>INT((P136/X136)*0.5)</f>
        <v>#REF!</v>
      </c>
      <c r="AK136" s="122"/>
      <c r="AL136" s="122"/>
      <c r="AM136" s="122"/>
      <c r="AN136" s="122"/>
      <c r="AO136" s="694" t="s">
        <v>510</v>
      </c>
      <c r="AP136" s="695"/>
      <c r="AQ136" s="695"/>
      <c r="AR136" s="695"/>
      <c r="AS136" s="695"/>
      <c r="AT136" s="695"/>
      <c r="AU136" s="695"/>
      <c r="AV136" s="695"/>
      <c r="AW136" s="695"/>
      <c r="AX136" s="695"/>
      <c r="AY136" s="695"/>
      <c r="AZ136" s="704"/>
      <c r="BA136" s="704"/>
      <c r="BB136" s="704"/>
      <c r="BC136" s="704"/>
      <c r="BD136" s="704"/>
      <c r="BE136" s="704"/>
      <c r="BF136" s="704"/>
      <c r="BG136" s="80"/>
      <c r="BH136" s="80"/>
      <c r="BI136" s="80"/>
      <c r="BJ136" s="80"/>
      <c r="BK136" s="80"/>
      <c r="BL136" s="80"/>
      <c r="BM136" s="80"/>
      <c r="BN136" s="80"/>
      <c r="BO136" s="80"/>
      <c r="BP136" s="80"/>
      <c r="BQ136" s="115" t="e">
        <f>SUM(BR136:BT136)</f>
        <v>#REF!</v>
      </c>
      <c r="BR136" s="116"/>
      <c r="BS136" s="116"/>
      <c r="BT136" s="471" t="e">
        <f>AJ136</f>
        <v>#REF!</v>
      </c>
    </row>
    <row r="137" spans="1:75" ht="18" customHeight="1">
      <c r="A137" s="113"/>
      <c r="B137" s="80"/>
      <c r="C137" s="80" t="s">
        <v>382</v>
      </c>
      <c r="D137" s="80"/>
      <c r="E137" s="80"/>
      <c r="F137" s="80"/>
      <c r="G137" s="80"/>
      <c r="H137" s="80"/>
      <c r="I137" s="80"/>
      <c r="J137" s="80"/>
      <c r="K137" s="80"/>
      <c r="L137" s="127"/>
      <c r="M137" s="80"/>
      <c r="N137" s="80"/>
      <c r="O137" s="80"/>
      <c r="P137" s="80"/>
      <c r="Q137" s="80"/>
      <c r="R137" s="80"/>
      <c r="S137" s="80"/>
      <c r="T137" s="128"/>
      <c r="U137" s="80"/>
      <c r="V137" s="129"/>
      <c r="W137" s="80"/>
      <c r="X137" s="80"/>
      <c r="Y137" s="80"/>
      <c r="Z137" s="80"/>
      <c r="AA137" s="80"/>
      <c r="AB137" s="80"/>
      <c r="AC137" s="80"/>
      <c r="AD137" s="129"/>
      <c r="AE137" s="80"/>
      <c r="AF137" s="80"/>
      <c r="AG137" s="80"/>
      <c r="AH137" s="80"/>
      <c r="AI137" s="128"/>
      <c r="AJ137" s="80"/>
      <c r="AK137" s="129"/>
      <c r="AL137" s="80"/>
      <c r="AM137" s="80"/>
      <c r="AN137" s="80"/>
      <c r="AO137" s="80"/>
      <c r="AP137" s="80"/>
      <c r="AQ137" s="80"/>
      <c r="AR137" s="80"/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  <c r="BG137" s="80"/>
      <c r="BH137" s="80"/>
      <c r="BI137" s="80"/>
      <c r="BJ137" s="80"/>
      <c r="BK137" s="80"/>
      <c r="BL137" s="80"/>
      <c r="BM137" s="80"/>
      <c r="BN137" s="80"/>
      <c r="BO137" s="80"/>
      <c r="BP137" s="80"/>
      <c r="BQ137" s="130" t="e">
        <f>SUM(BR137:BT137)</f>
        <v>#REF!</v>
      </c>
      <c r="BR137" s="130">
        <f>SUM(BR132:BR136)</f>
        <v>0</v>
      </c>
      <c r="BS137" s="130" t="e">
        <f>SUM(BS132:BS136)</f>
        <v>#REF!</v>
      </c>
      <c r="BT137" s="130" t="e">
        <f>SUM(BT132:BT136)</f>
        <v>#REF!</v>
      </c>
    </row>
    <row r="138" spans="1:75" ht="18" customHeight="1">
      <c r="A138" s="139"/>
      <c r="B138" s="140"/>
      <c r="C138" s="140" t="s">
        <v>63</v>
      </c>
      <c r="D138" s="140"/>
      <c r="E138" s="140"/>
      <c r="F138" s="140"/>
      <c r="G138" s="140"/>
      <c r="H138" s="140"/>
      <c r="I138" s="140"/>
      <c r="J138" s="140"/>
      <c r="K138" s="140"/>
      <c r="L138" s="141"/>
      <c r="M138" s="140"/>
      <c r="N138" s="140"/>
      <c r="O138" s="140"/>
      <c r="P138" s="140"/>
      <c r="Q138" s="140"/>
      <c r="R138" s="140"/>
      <c r="S138" s="140"/>
      <c r="T138" s="142"/>
      <c r="U138" s="140"/>
      <c r="V138" s="143"/>
      <c r="W138" s="140"/>
      <c r="X138" s="140"/>
      <c r="Y138" s="140"/>
      <c r="Z138" s="140"/>
      <c r="AA138" s="140"/>
      <c r="AB138" s="140"/>
      <c r="AC138" s="140"/>
      <c r="AD138" s="143"/>
      <c r="AE138" s="140"/>
      <c r="AF138" s="140"/>
      <c r="AG138" s="140"/>
      <c r="AH138" s="140"/>
      <c r="AI138" s="142"/>
      <c r="AJ138" s="140"/>
      <c r="AK138" s="143"/>
      <c r="AL138" s="140"/>
      <c r="AM138" s="140"/>
      <c r="AN138" s="140"/>
      <c r="AO138" s="140"/>
      <c r="AP138" s="140"/>
      <c r="AQ138" s="140"/>
      <c r="AR138" s="140"/>
      <c r="AS138" s="140"/>
      <c r="AT138" s="140"/>
      <c r="AU138" s="140"/>
      <c r="AV138" s="140"/>
      <c r="AW138" s="140"/>
      <c r="AX138" s="140"/>
      <c r="AY138" s="140"/>
      <c r="AZ138" s="140"/>
      <c r="BA138" s="140"/>
      <c r="BB138" s="140"/>
      <c r="BC138" s="140"/>
      <c r="BD138" s="140"/>
      <c r="BE138" s="140"/>
      <c r="BF138" s="140"/>
      <c r="BG138" s="140"/>
      <c r="BH138" s="140"/>
      <c r="BI138" s="140"/>
      <c r="BJ138" s="140"/>
      <c r="BK138" s="140"/>
      <c r="BL138" s="140"/>
      <c r="BM138" s="140"/>
      <c r="BN138" s="140"/>
      <c r="BO138" s="140"/>
      <c r="BP138" s="140"/>
      <c r="BQ138" s="148" t="e">
        <f>BQ104+BQ124+BQ131</f>
        <v>#REF!</v>
      </c>
      <c r="BR138" s="148" t="e">
        <f>BR104+BR124+BR131+BR137</f>
        <v>#REF!</v>
      </c>
      <c r="BS138" s="148" t="e">
        <f>BS104+BS124+BS131+BS137</f>
        <v>#REF!</v>
      </c>
      <c r="BT138" s="148" t="e">
        <f>BT104+BT124+BT131+BT137</f>
        <v>#REF!</v>
      </c>
    </row>
    <row r="139" spans="1:75" ht="30.75" customHeight="1">
      <c r="A139" s="701" t="s">
        <v>494</v>
      </c>
      <c r="B139" s="702"/>
      <c r="C139" s="702"/>
      <c r="D139" s="702"/>
      <c r="E139" s="702"/>
      <c r="F139" s="702"/>
      <c r="G139" s="702"/>
      <c r="H139" s="702"/>
      <c r="I139" s="702"/>
      <c r="J139" s="702"/>
      <c r="K139" s="702"/>
      <c r="L139" s="702"/>
      <c r="M139" s="702"/>
      <c r="N139" s="702"/>
      <c r="O139" s="702"/>
      <c r="P139" s="702"/>
      <c r="Q139" s="702"/>
      <c r="R139" s="702"/>
      <c r="S139" s="702"/>
      <c r="T139" s="702"/>
      <c r="U139" s="702"/>
      <c r="V139" s="702"/>
      <c r="W139" s="702"/>
      <c r="X139" s="702"/>
      <c r="Y139" s="702"/>
      <c r="Z139" s="702"/>
      <c r="AA139" s="702"/>
      <c r="AB139" s="702"/>
      <c r="AC139" s="702"/>
      <c r="AD139" s="702"/>
      <c r="AE139" s="702"/>
      <c r="AF139" s="702"/>
      <c r="AG139" s="702"/>
      <c r="AH139" s="702"/>
      <c r="AI139" s="702"/>
      <c r="AJ139" s="702"/>
      <c r="AK139" s="702"/>
      <c r="AL139" s="702"/>
      <c r="AM139" s="702"/>
      <c r="AN139" s="702"/>
      <c r="AO139" s="702"/>
      <c r="AP139" s="702"/>
      <c r="AQ139" s="702"/>
      <c r="AR139" s="702"/>
      <c r="AS139" s="702"/>
      <c r="AT139" s="702"/>
      <c r="AU139" s="702"/>
      <c r="AV139" s="702"/>
      <c r="AW139" s="702"/>
      <c r="AX139" s="702"/>
      <c r="AY139" s="702"/>
      <c r="AZ139" s="702"/>
      <c r="BA139" s="702"/>
      <c r="BB139" s="702"/>
      <c r="BC139" s="702"/>
      <c r="BD139" s="702"/>
      <c r="BE139" s="702"/>
      <c r="BF139" s="702"/>
      <c r="BG139" s="702"/>
      <c r="BH139" s="702"/>
      <c r="BI139" s="702"/>
      <c r="BJ139" s="702"/>
      <c r="BK139" s="702"/>
      <c r="BL139" s="702"/>
      <c r="BM139" s="702"/>
      <c r="BN139" s="702"/>
      <c r="BO139" s="702"/>
      <c r="BP139" s="703"/>
      <c r="BQ139" s="430" t="s">
        <v>95</v>
      </c>
      <c r="BR139" s="430" t="s">
        <v>96</v>
      </c>
      <c r="BS139" s="430" t="s">
        <v>97</v>
      </c>
      <c r="BT139" s="430" t="s">
        <v>55</v>
      </c>
    </row>
    <row r="140" spans="1:75" ht="18" customHeight="1">
      <c r="A140" s="113"/>
      <c r="B140" s="37" t="s">
        <v>490</v>
      </c>
      <c r="C140" s="80"/>
      <c r="D140" s="80"/>
      <c r="E140" s="80"/>
      <c r="F140" s="80"/>
      <c r="G140" s="80"/>
      <c r="H140" s="80"/>
      <c r="I140" s="80"/>
      <c r="J140" s="80"/>
      <c r="K140" s="114"/>
      <c r="L140" s="80"/>
      <c r="M140" s="80"/>
      <c r="N140" s="80"/>
      <c r="O140" s="80"/>
      <c r="P140" s="80"/>
      <c r="Q140" s="114" t="s">
        <v>137</v>
      </c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  <c r="AN140" s="80"/>
      <c r="AO140" s="80"/>
      <c r="AP140" s="80"/>
      <c r="AQ140" s="80"/>
      <c r="AR140" s="80"/>
      <c r="AS140" s="80"/>
      <c r="AT140" s="80"/>
      <c r="AU140" s="80"/>
      <c r="AV140" s="80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  <c r="BO140" s="80"/>
      <c r="BP140" s="80"/>
      <c r="BQ140" s="115" t="e">
        <f>BQ165</f>
        <v>#REF!</v>
      </c>
      <c r="BR140" s="115" t="e">
        <f>BR165</f>
        <v>#REF!</v>
      </c>
      <c r="BS140" s="115" t="e">
        <f>BS165</f>
        <v>#REF!</v>
      </c>
      <c r="BT140" s="115" t="e">
        <f>BT165</f>
        <v>#REF!</v>
      </c>
      <c r="BV140" s="80" t="s">
        <v>99</v>
      </c>
      <c r="BW140" s="161" t="e">
        <f>VLOOKUP(BV140,#REF!,2,FALSE)</f>
        <v>#REF!</v>
      </c>
    </row>
    <row r="141" spans="1:75" ht="18" customHeight="1">
      <c r="A141" s="113"/>
      <c r="B141" s="114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114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0"/>
      <c r="AP141" s="80"/>
      <c r="AQ141" s="80"/>
      <c r="AR141" s="80"/>
      <c r="AS141" s="80"/>
      <c r="AT141" s="80"/>
      <c r="AU141" s="80"/>
      <c r="AV141" s="80"/>
      <c r="AW141" s="80"/>
      <c r="AX141" s="80"/>
      <c r="AY141" s="80"/>
      <c r="AZ141" s="80"/>
      <c r="BA141" s="80"/>
      <c r="BB141" s="80"/>
      <c r="BC141" s="80"/>
      <c r="BD141" s="80"/>
      <c r="BE141" s="80"/>
      <c r="BF141" s="80"/>
      <c r="BG141" s="80"/>
      <c r="BH141" s="80"/>
      <c r="BI141" s="80"/>
      <c r="BJ141" s="80"/>
      <c r="BK141" s="80"/>
      <c r="BL141" s="80"/>
      <c r="BM141" s="80"/>
      <c r="BN141" s="80"/>
      <c r="BO141" s="80"/>
      <c r="BP141" s="80"/>
      <c r="BQ141" s="116"/>
      <c r="BR141" s="118"/>
      <c r="BS141" s="116"/>
      <c r="BT141" s="116"/>
      <c r="BV141" s="80" t="s">
        <v>100</v>
      </c>
      <c r="BW141" s="161" t="e">
        <f>VLOOKUP(BV141,#REF!,2,FALSE)</f>
        <v>#REF!</v>
      </c>
    </row>
    <row r="142" spans="1:75" ht="18" customHeight="1">
      <c r="A142" s="113"/>
      <c r="B142" s="24" t="s">
        <v>456</v>
      </c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M142" s="80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  <c r="BO142" s="80"/>
      <c r="BP142" s="80"/>
      <c r="BQ142" s="116"/>
      <c r="BR142" s="116"/>
      <c r="BS142" s="116"/>
      <c r="BT142" s="116"/>
      <c r="BV142" s="80" t="s">
        <v>75</v>
      </c>
      <c r="BW142" s="161" t="e">
        <f>VLOOKUP(BV142,#REF!,2,FALSE)</f>
        <v>#REF!</v>
      </c>
    </row>
    <row r="143" spans="1:75" ht="18" customHeight="1">
      <c r="A143" s="113"/>
      <c r="B143" s="80"/>
      <c r="C143" s="80" t="s">
        <v>131</v>
      </c>
      <c r="D143" s="80"/>
      <c r="E143" s="80"/>
      <c r="F143" s="80"/>
      <c r="G143" s="162"/>
      <c r="H143" s="147"/>
      <c r="I143" s="147"/>
      <c r="J143" s="147"/>
      <c r="K143" s="147"/>
      <c r="L143" s="80"/>
      <c r="M143" s="80"/>
      <c r="N143" s="80"/>
      <c r="O143" s="80"/>
      <c r="P143" s="80"/>
      <c r="Q143" s="80"/>
      <c r="R143" s="162"/>
      <c r="S143" s="147"/>
      <c r="T143" s="147"/>
      <c r="U143" s="147"/>
      <c r="V143" s="147"/>
      <c r="W143" s="80"/>
      <c r="X143" s="80"/>
      <c r="Y143" s="80"/>
      <c r="Z143" s="80"/>
      <c r="AA143" s="80"/>
      <c r="AB143" s="80"/>
      <c r="AC143" s="129"/>
      <c r="AD143" s="80"/>
      <c r="AE143" s="80"/>
      <c r="AF143" s="128"/>
      <c r="AG143" s="80"/>
      <c r="AH143" s="162"/>
      <c r="AI143" s="147"/>
      <c r="AJ143" s="147"/>
      <c r="AK143" s="147"/>
      <c r="AL143" s="147"/>
      <c r="AM143" s="128"/>
      <c r="AN143" s="80"/>
      <c r="AO143" s="162"/>
      <c r="AP143" s="147"/>
      <c r="AQ143" s="147"/>
      <c r="AR143" s="147"/>
      <c r="AS143" s="147"/>
      <c r="AT143" s="147"/>
      <c r="AU143" s="80"/>
      <c r="AV143" s="80"/>
      <c r="AW143" s="80"/>
      <c r="AX143" s="80"/>
      <c r="AY143" s="80"/>
      <c r="AZ143" s="80"/>
      <c r="BA143" s="80"/>
      <c r="BB143" s="80"/>
      <c r="BC143" s="80"/>
      <c r="BD143" s="80"/>
      <c r="BE143" s="80"/>
      <c r="BF143" s="80"/>
      <c r="BG143" s="80"/>
      <c r="BH143" s="80"/>
      <c r="BI143" s="80"/>
      <c r="BJ143" s="80"/>
      <c r="BK143" s="80"/>
      <c r="BL143" s="80"/>
      <c r="BM143" s="80"/>
      <c r="BN143" s="80"/>
      <c r="BO143" s="80"/>
      <c r="BP143" s="80"/>
      <c r="BQ143" s="116"/>
      <c r="BR143" s="116"/>
      <c r="BS143" s="116"/>
      <c r="BT143" s="116"/>
      <c r="BW143" s="159"/>
    </row>
    <row r="144" spans="1:75" ht="18" customHeight="1">
      <c r="A144" s="113"/>
      <c r="B144" s="80"/>
      <c r="C144" s="80"/>
      <c r="D144" s="80" t="s">
        <v>128</v>
      </c>
      <c r="E144" s="80"/>
      <c r="F144" s="80"/>
      <c r="G144" s="80"/>
      <c r="H144" s="684">
        <v>4.0999999999999996</v>
      </c>
      <c r="I144" s="674"/>
      <c r="J144" s="674"/>
      <c r="K144" s="674"/>
      <c r="L144" s="674"/>
      <c r="M144" s="127" t="s">
        <v>64</v>
      </c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0"/>
      <c r="AL144" s="80"/>
      <c r="AM144" s="80"/>
      <c r="AN144" s="80"/>
      <c r="AO144" s="80"/>
      <c r="AP144" s="80"/>
      <c r="AQ144" s="80"/>
      <c r="AR144" s="80"/>
      <c r="AS144" s="80"/>
      <c r="AT144" s="80"/>
      <c r="AU144" s="80"/>
      <c r="AV144" s="80"/>
      <c r="AW144" s="80"/>
      <c r="AX144" s="80"/>
      <c r="AY144" s="80"/>
      <c r="AZ144" s="80"/>
      <c r="BA144" s="80"/>
      <c r="BB144" s="80"/>
      <c r="BC144" s="80"/>
      <c r="BD144" s="80"/>
      <c r="BE144" s="80"/>
      <c r="BF144" s="80"/>
      <c r="BG144" s="80"/>
      <c r="BH144" s="80"/>
      <c r="BI144" s="80"/>
      <c r="BJ144" s="80"/>
      <c r="BK144" s="80"/>
      <c r="BL144" s="80"/>
      <c r="BM144" s="80"/>
      <c r="BN144" s="80"/>
      <c r="BO144" s="80"/>
      <c r="BP144" s="80"/>
      <c r="BQ144" s="115"/>
      <c r="BR144" s="115"/>
      <c r="BS144" s="115"/>
      <c r="BT144" s="115"/>
    </row>
    <row r="145" spans="1:75" ht="18" customHeight="1">
      <c r="A145" s="113"/>
      <c r="B145" s="80"/>
      <c r="C145" s="80"/>
      <c r="D145" s="80"/>
      <c r="E145" s="80" t="s">
        <v>60</v>
      </c>
      <c r="F145" s="80"/>
      <c r="G145" s="80"/>
      <c r="H145" s="80"/>
      <c r="I145" s="80"/>
      <c r="J145" s="80"/>
      <c r="K145" s="80"/>
      <c r="L145" s="127"/>
      <c r="M145" s="80"/>
      <c r="N145" s="80"/>
      <c r="O145" s="80"/>
      <c r="P145" s="707" t="e">
        <f>#REF!</f>
        <v>#REF!</v>
      </c>
      <c r="Q145" s="683"/>
      <c r="R145" s="683"/>
      <c r="S145" s="683"/>
      <c r="T145" s="683"/>
      <c r="U145" s="683"/>
      <c r="V145" s="683"/>
      <c r="W145" s="124" t="s">
        <v>87</v>
      </c>
      <c r="X145" s="120"/>
      <c r="Y145" s="684">
        <f>H144</f>
        <v>4.0999999999999996</v>
      </c>
      <c r="Z145" s="674"/>
      <c r="AA145" s="674"/>
      <c r="AB145" s="674"/>
      <c r="AC145" s="674"/>
      <c r="AD145" s="124" t="s">
        <v>89</v>
      </c>
      <c r="AE145" s="120"/>
      <c r="AF145" s="121" t="e">
        <f>INT(P145/Y145)</f>
        <v>#REF!</v>
      </c>
      <c r="AG145" s="122"/>
      <c r="AH145" s="122"/>
      <c r="AI145" s="122"/>
      <c r="AJ145" s="122"/>
      <c r="AK145" s="122"/>
      <c r="AL145" s="122"/>
      <c r="AM145" s="694" t="s">
        <v>511</v>
      </c>
      <c r="AN145" s="695"/>
      <c r="AO145" s="695"/>
      <c r="AP145" s="695"/>
      <c r="AQ145" s="695"/>
      <c r="AR145" s="695"/>
      <c r="AS145" s="695"/>
      <c r="AT145" s="695"/>
      <c r="AU145" s="695"/>
      <c r="AV145" s="695"/>
      <c r="AW145" s="695"/>
      <c r="AX145" s="695"/>
      <c r="AY145" s="80"/>
      <c r="AZ145" s="80"/>
      <c r="BA145" s="80"/>
      <c r="BB145" s="80"/>
      <c r="BC145" s="80"/>
      <c r="BD145" s="80"/>
      <c r="BE145" s="80"/>
      <c r="BF145" s="80"/>
      <c r="BG145" s="80"/>
      <c r="BH145" s="80"/>
      <c r="BI145" s="80"/>
      <c r="BJ145" s="80"/>
      <c r="BK145" s="80"/>
      <c r="BL145" s="80"/>
      <c r="BM145" s="80"/>
      <c r="BN145" s="80"/>
      <c r="BO145" s="80"/>
      <c r="BP145" s="80"/>
      <c r="BQ145" s="115" t="e">
        <f>SUM(BR145:BT145)</f>
        <v>#REF!</v>
      </c>
      <c r="BR145" s="115"/>
      <c r="BS145" s="115" t="e">
        <f>AF145</f>
        <v>#REF!</v>
      </c>
      <c r="BT145" s="115"/>
    </row>
    <row r="146" spans="1:75" ht="18" customHeight="1">
      <c r="A146" s="113"/>
      <c r="B146" s="80"/>
      <c r="C146" s="80"/>
      <c r="D146" s="80"/>
      <c r="E146" s="80" t="s">
        <v>61</v>
      </c>
      <c r="F146" s="80"/>
      <c r="G146" s="80"/>
      <c r="H146" s="80"/>
      <c r="I146" s="80"/>
      <c r="J146" s="80"/>
      <c r="K146" s="80"/>
      <c r="L146" s="127"/>
      <c r="M146" s="80"/>
      <c r="N146" s="80"/>
      <c r="O146" s="80"/>
      <c r="P146" s="707" t="e">
        <f>#REF!</f>
        <v>#REF!</v>
      </c>
      <c r="Q146" s="683"/>
      <c r="R146" s="683"/>
      <c r="S146" s="683"/>
      <c r="T146" s="683"/>
      <c r="U146" s="683"/>
      <c r="V146" s="683"/>
      <c r="W146" s="124" t="s">
        <v>87</v>
      </c>
      <c r="X146" s="120"/>
      <c r="Y146" s="684">
        <f>H144</f>
        <v>4.0999999999999996</v>
      </c>
      <c r="Z146" s="674"/>
      <c r="AA146" s="674"/>
      <c r="AB146" s="674"/>
      <c r="AC146" s="674"/>
      <c r="AD146" s="124" t="s">
        <v>89</v>
      </c>
      <c r="AE146" s="120"/>
      <c r="AF146" s="121" t="e">
        <f>INT(P146/Y146)</f>
        <v>#REF!</v>
      </c>
      <c r="AG146" s="122"/>
      <c r="AH146" s="122"/>
      <c r="AI146" s="122"/>
      <c r="AJ146" s="122"/>
      <c r="AK146" s="122"/>
      <c r="AL146" s="122"/>
      <c r="AM146" s="694" t="s">
        <v>512</v>
      </c>
      <c r="AN146" s="695"/>
      <c r="AO146" s="695"/>
      <c r="AP146" s="695"/>
      <c r="AQ146" s="695"/>
      <c r="AR146" s="695"/>
      <c r="AS146" s="695"/>
      <c r="AT146" s="695"/>
      <c r="AU146" s="695"/>
      <c r="AV146" s="695"/>
      <c r="AW146" s="695"/>
      <c r="AX146" s="695"/>
      <c r="AY146" s="80"/>
      <c r="AZ146" s="80"/>
      <c r="BA146" s="80"/>
      <c r="BB146" s="80"/>
      <c r="BC146" s="80"/>
      <c r="BD146" s="80"/>
      <c r="BE146" s="80"/>
      <c r="BF146" s="80"/>
      <c r="BG146" s="80"/>
      <c r="BH146" s="80"/>
      <c r="BI146" s="80"/>
      <c r="BJ146" s="80"/>
      <c r="BK146" s="80"/>
      <c r="BL146" s="80"/>
      <c r="BM146" s="80"/>
      <c r="BN146" s="80"/>
      <c r="BO146" s="80"/>
      <c r="BP146" s="80"/>
      <c r="BQ146" s="115" t="e">
        <f>SUM(BR146:BT146)</f>
        <v>#REF!</v>
      </c>
      <c r="BR146" s="115" t="e">
        <f>AF146</f>
        <v>#REF!</v>
      </c>
      <c r="BS146" s="115"/>
      <c r="BT146" s="115"/>
    </row>
    <row r="147" spans="1:75" ht="18" customHeight="1">
      <c r="A147" s="113"/>
      <c r="B147" s="80"/>
      <c r="C147" s="80"/>
      <c r="D147" s="80"/>
      <c r="E147" s="80" t="s">
        <v>62</v>
      </c>
      <c r="F147" s="80"/>
      <c r="G147" s="80"/>
      <c r="H147" s="80"/>
      <c r="I147" s="80"/>
      <c r="J147" s="80"/>
      <c r="K147" s="80"/>
      <c r="L147" s="127"/>
      <c r="M147" s="80"/>
      <c r="N147" s="80"/>
      <c r="O147" s="80"/>
      <c r="P147" s="80" t="s">
        <v>58</v>
      </c>
      <c r="Q147" s="80"/>
      <c r="R147" s="687" t="e">
        <f>#REF!</f>
        <v>#REF!</v>
      </c>
      <c r="S147" s="683"/>
      <c r="T147" s="683"/>
      <c r="U147" s="683"/>
      <c r="V147" s="683"/>
      <c r="W147" s="683"/>
      <c r="X147" s="124" t="s">
        <v>53</v>
      </c>
      <c r="Y147" s="120"/>
      <c r="Z147" s="687" t="e">
        <f>#REF!</f>
        <v>#REF!</v>
      </c>
      <c r="AA147" s="674"/>
      <c r="AB147" s="674"/>
      <c r="AC147" s="674"/>
      <c r="AD147" s="674"/>
      <c r="AE147" s="80" t="s">
        <v>122</v>
      </c>
      <c r="AF147" s="80"/>
      <c r="AG147" s="80"/>
      <c r="AH147" s="80"/>
      <c r="AI147" s="684">
        <f>H144</f>
        <v>4.0999999999999996</v>
      </c>
      <c r="AJ147" s="674"/>
      <c r="AK147" s="674"/>
      <c r="AL147" s="674"/>
      <c r="AM147" s="674"/>
      <c r="AN147" s="124" t="s">
        <v>89</v>
      </c>
      <c r="AO147" s="120"/>
      <c r="AP147" s="154" t="e">
        <f>INT((R147+Z147)/AI147)</f>
        <v>#REF!</v>
      </c>
      <c r="AQ147" s="122"/>
      <c r="AR147" s="122"/>
      <c r="AS147" s="122"/>
      <c r="AT147" s="122"/>
      <c r="AU147" s="122"/>
      <c r="AV147" s="122"/>
      <c r="AW147" s="694" t="s">
        <v>513</v>
      </c>
      <c r="AX147" s="695"/>
      <c r="AY147" s="695"/>
      <c r="AZ147" s="695"/>
      <c r="BA147" s="695"/>
      <c r="BB147" s="695"/>
      <c r="BC147" s="695"/>
      <c r="BD147" s="695"/>
      <c r="BE147" s="695"/>
      <c r="BF147" s="695"/>
      <c r="BG147" s="695"/>
      <c r="BH147" s="695"/>
      <c r="BI147" s="695"/>
      <c r="BJ147" s="695"/>
      <c r="BK147" s="695"/>
      <c r="BL147" s="695"/>
      <c r="BM147" s="695"/>
      <c r="BN147" s="695"/>
      <c r="BO147" s="695"/>
      <c r="BP147" s="706"/>
      <c r="BQ147" s="115" t="e">
        <f>SUM(BR147:BT147)</f>
        <v>#REF!</v>
      </c>
      <c r="BR147" s="115"/>
      <c r="BS147" s="115"/>
      <c r="BT147" s="115" t="e">
        <f>AP147</f>
        <v>#REF!</v>
      </c>
    </row>
    <row r="148" spans="1:75" ht="18" customHeight="1">
      <c r="A148" s="113"/>
      <c r="B148" s="80"/>
      <c r="C148" s="80" t="s">
        <v>57</v>
      </c>
      <c r="D148" s="80"/>
      <c r="E148" s="80"/>
      <c r="F148" s="80"/>
      <c r="G148" s="80"/>
      <c r="H148" s="80"/>
      <c r="I148" s="80"/>
      <c r="J148" s="80"/>
      <c r="K148" s="80"/>
      <c r="L148" s="127"/>
      <c r="M148" s="80"/>
      <c r="N148" s="80"/>
      <c r="O148" s="80"/>
      <c r="P148" s="80"/>
      <c r="Q148" s="80"/>
      <c r="R148" s="80"/>
      <c r="S148" s="80"/>
      <c r="T148" s="128"/>
      <c r="U148" s="80"/>
      <c r="V148" s="129"/>
      <c r="W148" s="80"/>
      <c r="X148" s="80"/>
      <c r="Y148" s="80"/>
      <c r="Z148" s="80"/>
      <c r="AA148" s="80"/>
      <c r="AB148" s="80"/>
      <c r="AC148" s="80"/>
      <c r="AD148" s="129"/>
      <c r="AE148" s="80"/>
      <c r="AF148" s="80"/>
      <c r="AG148" s="80"/>
      <c r="AH148" s="80"/>
      <c r="AI148" s="128"/>
      <c r="AJ148" s="80"/>
      <c r="AK148" s="129"/>
      <c r="AL148" s="80"/>
      <c r="AM148" s="80"/>
      <c r="AN148" s="80"/>
      <c r="AO148" s="80"/>
      <c r="AP148" s="80"/>
      <c r="AQ148" s="80"/>
      <c r="AR148" s="80"/>
      <c r="AS148" s="80"/>
      <c r="AT148" s="80"/>
      <c r="AU148" s="80"/>
      <c r="AV148" s="80"/>
      <c r="AW148" s="80"/>
      <c r="AX148" s="80"/>
      <c r="AY148" s="80"/>
      <c r="AZ148" s="80"/>
      <c r="BA148" s="80"/>
      <c r="BB148" s="80"/>
      <c r="BC148" s="80"/>
      <c r="BD148" s="80"/>
      <c r="BE148" s="80"/>
      <c r="BF148" s="80"/>
      <c r="BG148" s="80"/>
      <c r="BH148" s="80"/>
      <c r="BI148" s="80"/>
      <c r="BJ148" s="80"/>
      <c r="BK148" s="80"/>
      <c r="BL148" s="80"/>
      <c r="BM148" s="80"/>
      <c r="BN148" s="80"/>
      <c r="BO148" s="80"/>
      <c r="BP148" s="80"/>
      <c r="BQ148" s="130" t="e">
        <f>SUM(BR148:BT148)</f>
        <v>#REF!</v>
      </c>
      <c r="BR148" s="130" t="e">
        <f>SUM(BR144:BR147)</f>
        <v>#REF!</v>
      </c>
      <c r="BS148" s="130" t="e">
        <f>SUM(BS144:BS147)</f>
        <v>#REF!</v>
      </c>
      <c r="BT148" s="130" t="e">
        <f>SUM(BT144:BT147)</f>
        <v>#REF!</v>
      </c>
    </row>
    <row r="149" spans="1:75" ht="18" customHeight="1">
      <c r="A149" s="113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127"/>
      <c r="M149" s="80"/>
      <c r="N149" s="80"/>
      <c r="O149" s="80"/>
      <c r="P149" s="80"/>
      <c r="Q149" s="80"/>
      <c r="R149" s="80"/>
      <c r="S149" s="80"/>
      <c r="T149" s="128"/>
      <c r="U149" s="80"/>
      <c r="V149" s="129"/>
      <c r="W149" s="80"/>
      <c r="X149" s="80"/>
      <c r="Y149" s="80"/>
      <c r="Z149" s="80"/>
      <c r="AA149" s="80"/>
      <c r="AB149" s="80"/>
      <c r="AC149" s="80"/>
      <c r="AD149" s="129"/>
      <c r="AE149" s="80"/>
      <c r="AF149" s="80"/>
      <c r="AG149" s="80"/>
      <c r="AH149" s="80"/>
      <c r="AI149" s="128"/>
      <c r="AJ149" s="80"/>
      <c r="AK149" s="129"/>
      <c r="AL149" s="80"/>
      <c r="AM149" s="80"/>
      <c r="AN149" s="80"/>
      <c r="AO149" s="80"/>
      <c r="AP149" s="80"/>
      <c r="AQ149" s="80"/>
      <c r="AR149" s="80"/>
      <c r="AS149" s="80"/>
      <c r="AT149" s="80"/>
      <c r="AU149" s="80"/>
      <c r="AV149" s="80"/>
      <c r="AW149" s="80"/>
      <c r="AX149" s="80"/>
      <c r="AY149" s="80"/>
      <c r="AZ149" s="80"/>
      <c r="BA149" s="80"/>
      <c r="BB149" s="80"/>
      <c r="BC149" s="80"/>
      <c r="BD149" s="80"/>
      <c r="BE149" s="80"/>
      <c r="BF149" s="80"/>
      <c r="BG149" s="80"/>
      <c r="BH149" s="80"/>
      <c r="BI149" s="80"/>
      <c r="BJ149" s="80"/>
      <c r="BK149" s="80"/>
      <c r="BL149" s="80"/>
      <c r="BM149" s="80"/>
      <c r="BN149" s="80"/>
      <c r="BO149" s="80"/>
      <c r="BP149" s="80"/>
      <c r="BQ149" s="115"/>
      <c r="BR149" s="115"/>
      <c r="BS149" s="115"/>
      <c r="BT149" s="115"/>
    </row>
    <row r="150" spans="1:75" ht="18" customHeight="1">
      <c r="A150" s="113"/>
      <c r="B150" s="80"/>
      <c r="C150" s="80" t="s">
        <v>132</v>
      </c>
      <c r="D150" s="80"/>
      <c r="E150" s="80"/>
      <c r="F150" s="80"/>
      <c r="G150" s="162"/>
      <c r="H150" s="147"/>
      <c r="I150" s="147"/>
      <c r="J150" s="147"/>
      <c r="K150" s="147"/>
      <c r="L150" s="80"/>
      <c r="M150" s="80"/>
      <c r="N150" s="80"/>
      <c r="O150" s="80"/>
      <c r="P150" s="80"/>
      <c r="Q150" s="80"/>
      <c r="R150" s="162"/>
      <c r="S150" s="147"/>
      <c r="T150" s="147"/>
      <c r="U150" s="147"/>
      <c r="V150" s="147"/>
      <c r="W150" s="80"/>
      <c r="X150" s="80"/>
      <c r="Y150" s="80"/>
      <c r="Z150" s="80"/>
      <c r="AA150" s="80"/>
      <c r="AB150" s="80"/>
      <c r="AC150" s="129"/>
      <c r="AD150" s="80"/>
      <c r="AE150" s="80"/>
      <c r="AF150" s="128"/>
      <c r="AG150" s="80"/>
      <c r="AH150" s="162"/>
      <c r="AI150" s="147"/>
      <c r="AJ150" s="147"/>
      <c r="AK150" s="147"/>
      <c r="AL150" s="147"/>
      <c r="AM150" s="128"/>
      <c r="AN150" s="80"/>
      <c r="AO150" s="162"/>
      <c r="AP150" s="147"/>
      <c r="AQ150" s="147"/>
      <c r="AR150" s="147"/>
      <c r="AS150" s="147"/>
      <c r="AT150" s="147"/>
      <c r="AU150" s="80"/>
      <c r="AV150" s="80"/>
      <c r="AW150" s="80"/>
      <c r="AX150" s="80"/>
      <c r="AY150" s="80"/>
      <c r="AZ150" s="80"/>
      <c r="BA150" s="80"/>
      <c r="BB150" s="80"/>
      <c r="BC150" s="80"/>
      <c r="BD150" s="80"/>
      <c r="BE150" s="80"/>
      <c r="BF150" s="80"/>
      <c r="BG150" s="80"/>
      <c r="BH150" s="80"/>
      <c r="BI150" s="80"/>
      <c r="BJ150" s="80"/>
      <c r="BK150" s="80"/>
      <c r="BL150" s="80"/>
      <c r="BM150" s="80"/>
      <c r="BN150" s="80"/>
      <c r="BO150" s="80"/>
      <c r="BP150" s="80"/>
      <c r="BQ150" s="116"/>
      <c r="BR150" s="116"/>
      <c r="BS150" s="116"/>
      <c r="BT150" s="116"/>
      <c r="BW150" s="159"/>
    </row>
    <row r="151" spans="1:75" ht="18" customHeight="1">
      <c r="A151" s="113"/>
      <c r="B151" s="80"/>
      <c r="C151" s="80"/>
      <c r="D151" s="80" t="s">
        <v>58</v>
      </c>
      <c r="E151" s="80"/>
      <c r="F151" s="697">
        <v>1</v>
      </c>
      <c r="G151" s="674"/>
      <c r="H151" s="674"/>
      <c r="I151" s="80" t="s">
        <v>91</v>
      </c>
      <c r="J151" s="80"/>
      <c r="K151" s="120"/>
      <c r="L151" s="120"/>
      <c r="M151" s="80"/>
      <c r="N151" s="696" t="e">
        <f>$BW$141</f>
        <v>#REF!</v>
      </c>
      <c r="O151" s="674"/>
      <c r="P151" s="674"/>
      <c r="Q151" s="674"/>
      <c r="R151" s="674"/>
      <c r="S151" s="674"/>
      <c r="T151" s="80" t="s">
        <v>133</v>
      </c>
      <c r="U151" s="80"/>
      <c r="V151" s="80"/>
      <c r="W151" s="128"/>
      <c r="X151" s="80"/>
      <c r="Y151" s="129"/>
      <c r="Z151" s="80"/>
      <c r="AA151" s="80"/>
      <c r="AB151" s="80"/>
      <c r="AC151" s="173">
        <v>8</v>
      </c>
      <c r="AD151" s="122"/>
      <c r="AE151" s="122"/>
      <c r="AF151" s="80" t="s">
        <v>134</v>
      </c>
      <c r="AG151" s="129"/>
      <c r="AH151" s="80"/>
      <c r="AI151" s="80"/>
      <c r="AJ151" s="80"/>
      <c r="AK151" s="80"/>
      <c r="AL151" s="154" t="e">
        <f>INT((F151*N151)/(H144*AC151))</f>
        <v>#REF!</v>
      </c>
      <c r="AM151" s="122"/>
      <c r="AN151" s="122"/>
      <c r="AO151" s="122"/>
      <c r="AP151" s="122"/>
      <c r="AQ151" s="122"/>
      <c r="AR151" s="122"/>
      <c r="AS151" s="80"/>
      <c r="AT151" s="80"/>
      <c r="AU151" s="80"/>
      <c r="AV151" s="80"/>
      <c r="AW151" s="80"/>
      <c r="AX151" s="80"/>
      <c r="AY151" s="80"/>
      <c r="AZ151" s="80"/>
      <c r="BA151" s="80"/>
      <c r="BB151" s="80"/>
      <c r="BC151" s="80"/>
      <c r="BD151" s="80"/>
      <c r="BE151" s="80"/>
      <c r="BF151" s="80"/>
      <c r="BG151" s="80"/>
      <c r="BH151" s="80"/>
      <c r="BI151" s="80"/>
      <c r="BJ151" s="80"/>
      <c r="BK151" s="80"/>
      <c r="BL151" s="80"/>
      <c r="BM151" s="80"/>
      <c r="BN151" s="80"/>
      <c r="BO151" s="80"/>
      <c r="BP151" s="80"/>
      <c r="BQ151" s="115" t="e">
        <f>SUM(BR151:BT151)</f>
        <v>#REF!</v>
      </c>
      <c r="BR151" s="115" t="e">
        <f>AL151</f>
        <v>#REF!</v>
      </c>
      <c r="BS151" s="115"/>
      <c r="BT151" s="115"/>
    </row>
    <row r="152" spans="1:75" ht="18" customHeight="1">
      <c r="A152" s="113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127"/>
      <c r="M152" s="80"/>
      <c r="N152" s="80"/>
      <c r="O152" s="80"/>
      <c r="P152" s="80"/>
      <c r="Q152" s="80"/>
      <c r="R152" s="80"/>
      <c r="S152" s="80"/>
      <c r="T152" s="128"/>
      <c r="U152" s="80"/>
      <c r="V152" s="129"/>
      <c r="W152" s="80"/>
      <c r="X152" s="80"/>
      <c r="Y152" s="80"/>
      <c r="Z152" s="80"/>
      <c r="AA152" s="80"/>
      <c r="AB152" s="80"/>
      <c r="AC152" s="80"/>
      <c r="AD152" s="129"/>
      <c r="AE152" s="80"/>
      <c r="AF152" s="80"/>
      <c r="AG152" s="80"/>
      <c r="AH152" s="80"/>
      <c r="AI152" s="128"/>
      <c r="AJ152" s="80"/>
      <c r="AK152" s="129"/>
      <c r="AL152" s="80"/>
      <c r="AM152" s="80"/>
      <c r="AN152" s="80"/>
      <c r="AO152" s="80"/>
      <c r="AP152" s="80"/>
      <c r="AQ152" s="80"/>
      <c r="AR152" s="80"/>
      <c r="AS152" s="80"/>
      <c r="AT152" s="80"/>
      <c r="AU152" s="80"/>
      <c r="AV152" s="80"/>
      <c r="AW152" s="80"/>
      <c r="AX152" s="80"/>
      <c r="AY152" s="80"/>
      <c r="AZ152" s="80"/>
      <c r="BA152" s="80"/>
      <c r="BB152" s="80"/>
      <c r="BC152" s="80"/>
      <c r="BD152" s="80"/>
      <c r="BE152" s="80"/>
      <c r="BF152" s="80"/>
      <c r="BG152" s="80"/>
      <c r="BH152" s="80"/>
      <c r="BI152" s="80"/>
      <c r="BJ152" s="80"/>
      <c r="BK152" s="80"/>
      <c r="BL152" s="80"/>
      <c r="BM152" s="80"/>
      <c r="BN152" s="80"/>
      <c r="BO152" s="80"/>
      <c r="BP152" s="80"/>
      <c r="BQ152" s="115"/>
      <c r="BR152" s="115"/>
      <c r="BS152" s="115"/>
      <c r="BT152" s="115"/>
    </row>
    <row r="153" spans="1:75" ht="18" customHeight="1">
      <c r="A153" s="113"/>
      <c r="B153" s="80"/>
      <c r="C153" s="24" t="s">
        <v>468</v>
      </c>
      <c r="D153" s="80"/>
      <c r="E153" s="80"/>
      <c r="F153" s="80"/>
      <c r="G153" s="162"/>
      <c r="H153" s="147"/>
      <c r="I153" s="147"/>
      <c r="J153" s="147"/>
      <c r="K153" s="147"/>
      <c r="L153" s="80"/>
      <c r="M153" s="80"/>
      <c r="N153" s="80"/>
      <c r="O153" s="80"/>
      <c r="P153" s="80"/>
      <c r="Q153" s="80"/>
      <c r="R153" s="162"/>
      <c r="S153" s="147"/>
      <c r="T153" s="147"/>
      <c r="U153" s="147"/>
      <c r="V153" s="147"/>
      <c r="W153" s="80"/>
      <c r="X153" s="80"/>
      <c r="Y153" s="80"/>
      <c r="Z153" s="80"/>
      <c r="AA153" s="80"/>
      <c r="AB153" s="80"/>
      <c r="AC153" s="129"/>
      <c r="AD153" s="80"/>
      <c r="AE153" s="80"/>
      <c r="AF153" s="128"/>
      <c r="AG153" s="80"/>
      <c r="AH153" s="162"/>
      <c r="AI153" s="147"/>
      <c r="AJ153" s="147"/>
      <c r="AK153" s="147"/>
      <c r="AL153" s="147"/>
      <c r="AM153" s="128"/>
      <c r="AN153" s="80"/>
      <c r="AO153" s="162"/>
      <c r="AP153" s="147"/>
      <c r="AQ153" s="147"/>
      <c r="AR153" s="147"/>
      <c r="AS153" s="147"/>
      <c r="AT153" s="147"/>
      <c r="AU153" s="80"/>
      <c r="AV153" s="80"/>
      <c r="AW153" s="80"/>
      <c r="AX153" s="80"/>
      <c r="AY153" s="80"/>
      <c r="AZ153" s="80"/>
      <c r="BA153" s="80"/>
      <c r="BB153" s="80"/>
      <c r="BC153" s="80"/>
      <c r="BD153" s="80"/>
      <c r="BE153" s="80"/>
      <c r="BF153" s="80"/>
      <c r="BG153" s="80"/>
      <c r="BH153" s="80"/>
      <c r="BI153" s="80"/>
      <c r="BJ153" s="80"/>
      <c r="BK153" s="80"/>
      <c r="BL153" s="80"/>
      <c r="BM153" s="80"/>
      <c r="BN153" s="80"/>
      <c r="BO153" s="80"/>
      <c r="BP153" s="80"/>
      <c r="BQ153" s="116"/>
      <c r="BR153" s="116"/>
      <c r="BS153" s="116"/>
      <c r="BT153" s="116"/>
      <c r="BW153" s="159"/>
    </row>
    <row r="154" spans="1:75" ht="18" customHeight="1">
      <c r="A154" s="113"/>
      <c r="B154" s="80"/>
      <c r="C154" s="80"/>
      <c r="D154" s="80" t="s">
        <v>58</v>
      </c>
      <c r="E154" s="80"/>
      <c r="F154" s="173">
        <v>8.0000000000000002E-3</v>
      </c>
      <c r="G154" s="122"/>
      <c r="H154" s="122"/>
      <c r="I154" s="122"/>
      <c r="J154" s="120"/>
      <c r="K154" s="120" t="s">
        <v>88</v>
      </c>
      <c r="L154" s="120"/>
      <c r="M154" s="475" t="e">
        <f>#REF!</f>
        <v>#REF!</v>
      </c>
      <c r="N154" s="122"/>
      <c r="O154" s="122"/>
      <c r="P154" s="122"/>
      <c r="Q154" s="122"/>
      <c r="R154" s="122"/>
      <c r="S154" s="122"/>
      <c r="T154" s="80" t="s">
        <v>135</v>
      </c>
      <c r="U154" s="80"/>
      <c r="V154" s="129"/>
      <c r="W154" s="80"/>
      <c r="X154" s="80"/>
      <c r="Y154" s="80"/>
      <c r="Z154" s="80"/>
      <c r="AA154" s="80"/>
      <c r="AB154" s="154" t="e">
        <f>INT((F154*M154)/H144)</f>
        <v>#REF!</v>
      </c>
      <c r="AC154" s="122"/>
      <c r="AD154" s="122"/>
      <c r="AE154" s="122"/>
      <c r="AF154" s="122"/>
      <c r="AG154" s="122"/>
      <c r="AH154" s="122"/>
      <c r="AI154" s="80"/>
      <c r="AJ154" s="80"/>
      <c r="AK154" s="80"/>
      <c r="AL154" s="80"/>
      <c r="AM154" s="80"/>
      <c r="AN154" s="80"/>
      <c r="AO154" s="80"/>
      <c r="AP154" s="80"/>
      <c r="AQ154" s="80"/>
      <c r="AR154" s="80"/>
      <c r="AS154" s="80"/>
      <c r="AT154" s="80"/>
      <c r="AU154" s="80"/>
      <c r="AV154" s="80"/>
      <c r="AW154" s="80"/>
      <c r="AX154" s="80"/>
      <c r="AY154" s="80"/>
      <c r="AZ154" s="80"/>
      <c r="BA154" s="80"/>
      <c r="BB154" s="80"/>
      <c r="BC154" s="80"/>
      <c r="BD154" s="80"/>
      <c r="BE154" s="80"/>
      <c r="BF154" s="80"/>
      <c r="BG154" s="80"/>
      <c r="BH154" s="80"/>
      <c r="BI154" s="80"/>
      <c r="BJ154" s="80"/>
      <c r="BK154" s="80"/>
      <c r="BL154" s="80"/>
      <c r="BM154" s="80"/>
      <c r="BN154" s="80"/>
      <c r="BO154" s="80"/>
      <c r="BP154" s="80"/>
      <c r="BQ154" s="115" t="e">
        <f>SUM(BR154:BT154)</f>
        <v>#REF!</v>
      </c>
      <c r="BR154" s="115"/>
      <c r="BS154" s="115"/>
      <c r="BT154" s="115" t="e">
        <f>AB154</f>
        <v>#REF!</v>
      </c>
    </row>
    <row r="155" spans="1:75" ht="18" customHeight="1">
      <c r="A155" s="113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127"/>
      <c r="M155" s="80"/>
      <c r="N155" s="80"/>
      <c r="O155" s="80"/>
      <c r="P155" s="80"/>
      <c r="Q155" s="80"/>
      <c r="R155" s="80"/>
      <c r="S155" s="80"/>
      <c r="T155" s="128"/>
      <c r="U155" s="80"/>
      <c r="V155" s="129"/>
      <c r="W155" s="80"/>
      <c r="X155" s="80"/>
      <c r="Y155" s="80"/>
      <c r="Z155" s="80"/>
      <c r="AA155" s="80"/>
      <c r="AB155" s="80"/>
      <c r="AC155" s="80"/>
      <c r="AD155" s="129"/>
      <c r="AE155" s="80"/>
      <c r="AF155" s="80"/>
      <c r="AG155" s="80"/>
      <c r="AH155" s="80"/>
      <c r="AI155" s="128"/>
      <c r="AJ155" s="80"/>
      <c r="AK155" s="129"/>
      <c r="AL155" s="80"/>
      <c r="AM155" s="80"/>
      <c r="AN155" s="80"/>
      <c r="AO155" s="80"/>
      <c r="AP155" s="80"/>
      <c r="AQ155" s="80"/>
      <c r="AR155" s="80"/>
      <c r="AS155" s="80"/>
      <c r="AT155" s="80"/>
      <c r="AU155" s="80"/>
      <c r="AV155" s="80"/>
      <c r="AW155" s="80"/>
      <c r="AX155" s="80"/>
      <c r="AY155" s="80"/>
      <c r="AZ155" s="80"/>
      <c r="BA155" s="80"/>
      <c r="BB155" s="80"/>
      <c r="BC155" s="80"/>
      <c r="BD155" s="80"/>
      <c r="BE155" s="80"/>
      <c r="BF155" s="80"/>
      <c r="BG155" s="80"/>
      <c r="BH155" s="80"/>
      <c r="BI155" s="80"/>
      <c r="BJ155" s="80"/>
      <c r="BK155" s="80"/>
      <c r="BL155" s="80"/>
      <c r="BM155" s="80"/>
      <c r="BN155" s="80"/>
      <c r="BO155" s="80"/>
      <c r="BP155" s="80"/>
      <c r="BQ155" s="115"/>
      <c r="BR155" s="115"/>
      <c r="BS155" s="115"/>
      <c r="BT155" s="115"/>
    </row>
    <row r="156" spans="1:75" ht="18" customHeight="1">
      <c r="A156" s="113"/>
      <c r="B156" s="80" t="s">
        <v>136</v>
      </c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119"/>
      <c r="Y156" s="120"/>
      <c r="Z156" s="120"/>
      <c r="AA156" s="12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M156" s="80"/>
      <c r="AN156" s="80"/>
      <c r="AO156" s="80"/>
      <c r="AP156" s="80"/>
      <c r="AQ156" s="80"/>
      <c r="AR156" s="80"/>
      <c r="AS156" s="80"/>
      <c r="AT156" s="80"/>
      <c r="AU156" s="80"/>
      <c r="AV156" s="80"/>
      <c r="AW156" s="80"/>
      <c r="AX156" s="80"/>
      <c r="AY156" s="80"/>
      <c r="AZ156" s="80"/>
      <c r="BA156" s="80"/>
      <c r="BB156" s="80"/>
      <c r="BC156" s="80"/>
      <c r="BD156" s="80"/>
      <c r="BE156" s="80"/>
      <c r="BF156" s="80"/>
      <c r="BG156" s="80"/>
      <c r="BH156" s="80"/>
      <c r="BI156" s="80"/>
      <c r="BJ156" s="80"/>
      <c r="BK156" s="80"/>
      <c r="BL156" s="80"/>
      <c r="BM156" s="80"/>
      <c r="BN156" s="80"/>
      <c r="BO156" s="80"/>
      <c r="BP156" s="80"/>
      <c r="BQ156" s="116"/>
      <c r="BR156" s="116"/>
      <c r="BS156" s="116"/>
      <c r="BT156" s="116"/>
      <c r="BW156" s="125"/>
    </row>
    <row r="157" spans="1:75" ht="18" customHeight="1">
      <c r="A157" s="113"/>
      <c r="B157" s="80"/>
      <c r="C157" s="80" t="s">
        <v>65</v>
      </c>
      <c r="D157" s="80"/>
      <c r="E157" s="80"/>
      <c r="F157" s="80"/>
      <c r="G157" s="121">
        <v>0.2</v>
      </c>
      <c r="H157" s="122"/>
      <c r="I157" s="122"/>
      <c r="J157" s="122"/>
      <c r="K157" s="122"/>
      <c r="L157" s="80" t="s">
        <v>66</v>
      </c>
      <c r="M157" s="80"/>
      <c r="N157" s="80" t="s">
        <v>67</v>
      </c>
      <c r="O157" s="80"/>
      <c r="P157" s="80"/>
      <c r="Q157" s="80"/>
      <c r="R157" s="121">
        <v>0.55000000000000004</v>
      </c>
      <c r="S157" s="122"/>
      <c r="T157" s="122"/>
      <c r="U157" s="122"/>
      <c r="V157" s="122"/>
      <c r="W157" s="80" t="s">
        <v>66</v>
      </c>
      <c r="X157" s="80"/>
      <c r="Y157" s="80" t="s">
        <v>68</v>
      </c>
      <c r="Z157" s="80"/>
      <c r="AA157" s="80"/>
      <c r="AB157" s="80"/>
      <c r="AC157" s="121">
        <v>1</v>
      </c>
      <c r="AD157" s="122"/>
      <c r="AE157" s="122"/>
      <c r="AF157" s="124" t="s">
        <v>87</v>
      </c>
      <c r="AG157" s="120"/>
      <c r="AH157" s="121">
        <v>1.5</v>
      </c>
      <c r="AI157" s="122"/>
      <c r="AJ157" s="122"/>
      <c r="AK157" s="122"/>
      <c r="AL157" s="122"/>
      <c r="AM157" s="124" t="s">
        <v>89</v>
      </c>
      <c r="AN157" s="120"/>
      <c r="AO157" s="121">
        <f>ROUND(AC157/AH157,2)</f>
        <v>0.67</v>
      </c>
      <c r="AP157" s="122"/>
      <c r="AQ157" s="122"/>
      <c r="AR157" s="122"/>
      <c r="AS157" s="122"/>
      <c r="AT157" s="122"/>
      <c r="AU157" s="80"/>
      <c r="AV157" s="80"/>
      <c r="AW157" s="80"/>
      <c r="AX157" s="80"/>
      <c r="AY157" s="80"/>
      <c r="AZ157" s="80"/>
      <c r="BA157" s="80"/>
      <c r="BB157" s="80"/>
      <c r="BC157" s="80"/>
      <c r="BD157" s="80"/>
      <c r="BE157" s="80"/>
      <c r="BF157" s="80"/>
      <c r="BG157" s="80"/>
      <c r="BH157" s="80"/>
      <c r="BI157" s="80"/>
      <c r="BJ157" s="80"/>
      <c r="BK157" s="80"/>
      <c r="BL157" s="80"/>
      <c r="BM157" s="80"/>
      <c r="BN157" s="80"/>
      <c r="BO157" s="80"/>
      <c r="BP157" s="80"/>
      <c r="BQ157" s="116"/>
      <c r="BR157" s="116"/>
      <c r="BS157" s="116"/>
      <c r="BT157" s="116"/>
      <c r="BW157" s="125"/>
    </row>
    <row r="158" spans="1:75" ht="18" customHeight="1">
      <c r="A158" s="113"/>
      <c r="B158" s="80"/>
      <c r="C158" s="80" t="s">
        <v>68</v>
      </c>
      <c r="D158" s="80"/>
      <c r="E158" s="80"/>
      <c r="F158" s="80"/>
      <c r="G158" s="121">
        <v>0.45</v>
      </c>
      <c r="H158" s="122"/>
      <c r="I158" s="122"/>
      <c r="J158" s="122"/>
      <c r="K158" s="122"/>
      <c r="L158" s="80"/>
      <c r="M158" s="80"/>
      <c r="N158" s="80" t="s">
        <v>69</v>
      </c>
      <c r="O158" s="80"/>
      <c r="P158" s="80"/>
      <c r="Q158" s="80"/>
      <c r="R158" s="80"/>
      <c r="S158" s="173">
        <v>15</v>
      </c>
      <c r="T158" s="122"/>
      <c r="U158" s="122"/>
      <c r="V158" s="122"/>
      <c r="W158" s="80" t="s">
        <v>70</v>
      </c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M158" s="80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0"/>
      <c r="BE158" s="80"/>
      <c r="BF158" s="80"/>
      <c r="BG158" s="80"/>
      <c r="BH158" s="80"/>
      <c r="BI158" s="80"/>
      <c r="BJ158" s="80"/>
      <c r="BK158" s="80"/>
      <c r="BL158" s="80"/>
      <c r="BM158" s="80"/>
      <c r="BN158" s="80"/>
      <c r="BO158" s="80"/>
      <c r="BP158" s="80"/>
      <c r="BQ158" s="116"/>
      <c r="BR158" s="116"/>
      <c r="BS158" s="116"/>
      <c r="BT158" s="116"/>
      <c r="BW158" s="125"/>
    </row>
    <row r="159" spans="1:75" ht="18" customHeight="1">
      <c r="A159" s="113"/>
      <c r="B159" s="80"/>
      <c r="C159" s="80" t="s">
        <v>128</v>
      </c>
      <c r="D159" s="80"/>
      <c r="E159" s="80"/>
      <c r="F159" s="80"/>
      <c r="G159" s="121">
        <v>3600</v>
      </c>
      <c r="H159" s="122"/>
      <c r="I159" s="122"/>
      <c r="J159" s="122"/>
      <c r="K159" s="122"/>
      <c r="L159" s="120" t="s">
        <v>88</v>
      </c>
      <c r="M159" s="120"/>
      <c r="N159" s="121">
        <f>G157</f>
        <v>0.2</v>
      </c>
      <c r="O159" s="122"/>
      <c r="P159" s="122"/>
      <c r="Q159" s="122"/>
      <c r="R159" s="120" t="s">
        <v>88</v>
      </c>
      <c r="S159" s="120"/>
      <c r="T159" s="121">
        <f>R157</f>
        <v>0.55000000000000004</v>
      </c>
      <c r="U159" s="122"/>
      <c r="V159" s="122"/>
      <c r="W159" s="122"/>
      <c r="X159" s="120" t="s">
        <v>88</v>
      </c>
      <c r="Y159" s="120"/>
      <c r="Z159" s="121">
        <f>AO157</f>
        <v>0.67</v>
      </c>
      <c r="AA159" s="122"/>
      <c r="AB159" s="122"/>
      <c r="AC159" s="122"/>
      <c r="AD159" s="120" t="s">
        <v>88</v>
      </c>
      <c r="AE159" s="120"/>
      <c r="AF159" s="121">
        <f>G158</f>
        <v>0.45</v>
      </c>
      <c r="AG159" s="122"/>
      <c r="AH159" s="122"/>
      <c r="AI159" s="122"/>
      <c r="AJ159" s="122"/>
      <c r="AK159" s="124" t="s">
        <v>87</v>
      </c>
      <c r="AL159" s="120"/>
      <c r="AM159" s="121">
        <f>S158</f>
        <v>15</v>
      </c>
      <c r="AN159" s="122"/>
      <c r="AO159" s="122"/>
      <c r="AP159" s="122"/>
      <c r="AQ159" s="124" t="s">
        <v>89</v>
      </c>
      <c r="AR159" s="120"/>
      <c r="AS159" s="121">
        <f>ROUND(G159*N159*T159*Z159*AF159/AM159,2)</f>
        <v>7.96</v>
      </c>
      <c r="AT159" s="122"/>
      <c r="AU159" s="122"/>
      <c r="AV159" s="122"/>
      <c r="AW159" s="122"/>
      <c r="AX159" s="80" t="s">
        <v>64</v>
      </c>
      <c r="AY159" s="80"/>
      <c r="AZ159" s="80"/>
      <c r="BA159" s="80"/>
      <c r="BB159" s="80"/>
      <c r="BC159" s="80"/>
      <c r="BD159" s="80"/>
      <c r="BE159" s="80"/>
      <c r="BF159" s="80"/>
      <c r="BG159" s="80"/>
      <c r="BH159" s="80"/>
      <c r="BI159" s="80"/>
      <c r="BJ159" s="80"/>
      <c r="BK159" s="80"/>
      <c r="BL159" s="80"/>
      <c r="BM159" s="80"/>
      <c r="BN159" s="80"/>
      <c r="BO159" s="80"/>
      <c r="BP159" s="80"/>
      <c r="BQ159" s="116"/>
      <c r="BR159" s="116"/>
      <c r="BS159" s="116"/>
      <c r="BT159" s="116"/>
      <c r="BW159" s="159"/>
    </row>
    <row r="160" spans="1:75" ht="18" customHeight="1">
      <c r="A160" s="113"/>
      <c r="B160" s="80"/>
      <c r="C160" s="80" t="s">
        <v>60</v>
      </c>
      <c r="D160" s="80"/>
      <c r="E160" s="80"/>
      <c r="F160" s="80"/>
      <c r="G160" s="123"/>
      <c r="H160" s="120"/>
      <c r="I160" s="120"/>
      <c r="J160" s="120"/>
      <c r="K160" s="120"/>
      <c r="L160" s="80"/>
      <c r="M160" s="80"/>
      <c r="N160" s="681" t="e">
        <f>#REF!</f>
        <v>#REF!</v>
      </c>
      <c r="O160" s="683"/>
      <c r="P160" s="683"/>
      <c r="Q160" s="683"/>
      <c r="R160" s="683"/>
      <c r="S160" s="683"/>
      <c r="T160" s="683"/>
      <c r="U160" s="683"/>
      <c r="V160" s="124" t="s">
        <v>87</v>
      </c>
      <c r="W160" s="120"/>
      <c r="X160" s="121">
        <f>AS159</f>
        <v>7.96</v>
      </c>
      <c r="Y160" s="122"/>
      <c r="Z160" s="122"/>
      <c r="AA160" s="122"/>
      <c r="AB160" s="122"/>
      <c r="AC160" s="122"/>
      <c r="AD160" s="124" t="s">
        <v>89</v>
      </c>
      <c r="AE160" s="120"/>
      <c r="AF160" s="121" t="e">
        <f>INT(N160/X160)</f>
        <v>#REF!</v>
      </c>
      <c r="AG160" s="122"/>
      <c r="AH160" s="122"/>
      <c r="AI160" s="122"/>
      <c r="AJ160" s="122"/>
      <c r="AK160" s="122"/>
      <c r="AL160" s="122"/>
      <c r="AM160" s="694" t="s">
        <v>512</v>
      </c>
      <c r="AN160" s="695"/>
      <c r="AO160" s="695"/>
      <c r="AP160" s="695"/>
      <c r="AQ160" s="695"/>
      <c r="AR160" s="695"/>
      <c r="AS160" s="695"/>
      <c r="AT160" s="695"/>
      <c r="AU160" s="695"/>
      <c r="AV160" s="695"/>
      <c r="AW160" s="695"/>
      <c r="AX160" s="80"/>
      <c r="AY160" s="80"/>
      <c r="AZ160" s="80"/>
      <c r="BA160" s="80"/>
      <c r="BB160" s="80"/>
      <c r="BC160" s="80"/>
      <c r="BD160" s="80"/>
      <c r="BE160" s="80"/>
      <c r="BF160" s="80"/>
      <c r="BG160" s="80"/>
      <c r="BH160" s="80"/>
      <c r="BI160" s="80"/>
      <c r="BJ160" s="80"/>
      <c r="BK160" s="80"/>
      <c r="BL160" s="80"/>
      <c r="BM160" s="80"/>
      <c r="BN160" s="80"/>
      <c r="BO160" s="80"/>
      <c r="BP160" s="80"/>
      <c r="BQ160" s="115" t="e">
        <f>SUM(BR160:BT160)</f>
        <v>#REF!</v>
      </c>
      <c r="BR160" s="115"/>
      <c r="BS160" s="115" t="e">
        <f>AF160</f>
        <v>#REF!</v>
      </c>
      <c r="BT160" s="115"/>
      <c r="BW160" s="159"/>
    </row>
    <row r="161" spans="1:75" ht="18" customHeight="1">
      <c r="A161" s="113"/>
      <c r="B161" s="80"/>
      <c r="C161" s="80" t="s">
        <v>61</v>
      </c>
      <c r="D161" s="80"/>
      <c r="E161" s="80"/>
      <c r="F161" s="80"/>
      <c r="G161" s="123"/>
      <c r="H161" s="120"/>
      <c r="I161" s="120"/>
      <c r="J161" s="120"/>
      <c r="K161" s="80"/>
      <c r="L161" s="80"/>
      <c r="M161" s="80"/>
      <c r="N161" s="681" t="e">
        <f>#REF!</f>
        <v>#REF!</v>
      </c>
      <c r="O161" s="683"/>
      <c r="P161" s="683"/>
      <c r="Q161" s="683"/>
      <c r="R161" s="683"/>
      <c r="S161" s="683"/>
      <c r="T161" s="683"/>
      <c r="U161" s="683"/>
      <c r="V161" s="124" t="s">
        <v>87</v>
      </c>
      <c r="W161" s="120"/>
      <c r="X161" s="121">
        <f>X160</f>
        <v>7.96</v>
      </c>
      <c r="Y161" s="122"/>
      <c r="Z161" s="122"/>
      <c r="AA161" s="122"/>
      <c r="AB161" s="122"/>
      <c r="AC161" s="122"/>
      <c r="AD161" s="124" t="s">
        <v>89</v>
      </c>
      <c r="AE161" s="120"/>
      <c r="AF161" s="121" t="e">
        <f>INT(N161/X161)</f>
        <v>#REF!</v>
      </c>
      <c r="AG161" s="122"/>
      <c r="AH161" s="122"/>
      <c r="AI161" s="122"/>
      <c r="AJ161" s="122"/>
      <c r="AK161" s="122"/>
      <c r="AL161" s="122"/>
      <c r="AM161" s="694" t="s">
        <v>512</v>
      </c>
      <c r="AN161" s="695"/>
      <c r="AO161" s="695"/>
      <c r="AP161" s="695"/>
      <c r="AQ161" s="695"/>
      <c r="AR161" s="695"/>
      <c r="AS161" s="695"/>
      <c r="AT161" s="695"/>
      <c r="AU161" s="695"/>
      <c r="AV161" s="695"/>
      <c r="AW161" s="695"/>
      <c r="AX161" s="80"/>
      <c r="AY161" s="80"/>
      <c r="AZ161" s="80"/>
      <c r="BA161" s="80"/>
      <c r="BB161" s="80"/>
      <c r="BC161" s="80"/>
      <c r="BD161" s="80"/>
      <c r="BE161" s="80"/>
      <c r="BF161" s="80"/>
      <c r="BG161" s="80"/>
      <c r="BH161" s="80"/>
      <c r="BI161" s="80"/>
      <c r="BJ161" s="80"/>
      <c r="BK161" s="80"/>
      <c r="BL161" s="80"/>
      <c r="BM161" s="80"/>
      <c r="BN161" s="80"/>
      <c r="BO161" s="80"/>
      <c r="BP161" s="80"/>
      <c r="BQ161" s="115" t="e">
        <f>SUM(BR161:BT161)</f>
        <v>#REF!</v>
      </c>
      <c r="BR161" s="115" t="e">
        <f>AF161</f>
        <v>#REF!</v>
      </c>
      <c r="BS161" s="115"/>
      <c r="BT161" s="115"/>
      <c r="BW161" s="159"/>
    </row>
    <row r="162" spans="1:75" ht="18" customHeight="1">
      <c r="A162" s="113"/>
      <c r="B162" s="80"/>
      <c r="C162" s="80" t="s">
        <v>62</v>
      </c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681" t="e">
        <f>#REF!</f>
        <v>#REF!</v>
      </c>
      <c r="O162" s="683"/>
      <c r="P162" s="683"/>
      <c r="Q162" s="683"/>
      <c r="R162" s="683"/>
      <c r="S162" s="683"/>
      <c r="T162" s="683"/>
      <c r="U162" s="683"/>
      <c r="V162" s="124" t="s">
        <v>87</v>
      </c>
      <c r="W162" s="120"/>
      <c r="X162" s="121">
        <f>X161</f>
        <v>7.96</v>
      </c>
      <c r="Y162" s="122"/>
      <c r="Z162" s="122"/>
      <c r="AA162" s="122"/>
      <c r="AB162" s="122"/>
      <c r="AC162" s="122"/>
      <c r="AD162" s="124" t="s">
        <v>89</v>
      </c>
      <c r="AE162" s="120"/>
      <c r="AF162" s="121" t="e">
        <f>INT(N162/X162)</f>
        <v>#REF!</v>
      </c>
      <c r="AG162" s="122"/>
      <c r="AH162" s="122"/>
      <c r="AI162" s="122"/>
      <c r="AJ162" s="122"/>
      <c r="AK162" s="122"/>
      <c r="AL162" s="122"/>
      <c r="AM162" s="694" t="s">
        <v>512</v>
      </c>
      <c r="AN162" s="695"/>
      <c r="AO162" s="695"/>
      <c r="AP162" s="695"/>
      <c r="AQ162" s="695"/>
      <c r="AR162" s="695"/>
      <c r="AS162" s="695"/>
      <c r="AT162" s="695"/>
      <c r="AU162" s="695"/>
      <c r="AV162" s="695"/>
      <c r="AW162" s="695"/>
      <c r="AX162" s="80"/>
      <c r="AY162" s="80"/>
      <c r="AZ162" s="80"/>
      <c r="BA162" s="80"/>
      <c r="BB162" s="80"/>
      <c r="BC162" s="80"/>
      <c r="BD162" s="80"/>
      <c r="BE162" s="80"/>
      <c r="BF162" s="80"/>
      <c r="BG162" s="80"/>
      <c r="BH162" s="80"/>
      <c r="BI162" s="80"/>
      <c r="BJ162" s="80"/>
      <c r="BK162" s="80"/>
      <c r="BL162" s="80"/>
      <c r="BM162" s="80"/>
      <c r="BN162" s="80"/>
      <c r="BO162" s="80"/>
      <c r="BP162" s="80"/>
      <c r="BQ162" s="115" t="e">
        <f>SUM(BR162:BT162)</f>
        <v>#REF!</v>
      </c>
      <c r="BR162" s="115"/>
      <c r="BS162" s="115"/>
      <c r="BT162" s="115" t="e">
        <f>AF162</f>
        <v>#REF!</v>
      </c>
    </row>
    <row r="163" spans="1:75" ht="18" customHeight="1">
      <c r="A163" s="113"/>
      <c r="B163" s="80"/>
      <c r="C163" s="80" t="s">
        <v>57</v>
      </c>
      <c r="D163" s="80"/>
      <c r="E163" s="80"/>
      <c r="F163" s="80"/>
      <c r="G163" s="80"/>
      <c r="H163" s="80"/>
      <c r="I163" s="80"/>
      <c r="J163" s="80"/>
      <c r="K163" s="80"/>
      <c r="L163" s="127"/>
      <c r="M163" s="80"/>
      <c r="N163" s="80"/>
      <c r="O163" s="80"/>
      <c r="P163" s="80"/>
      <c r="Q163" s="80"/>
      <c r="R163" s="80"/>
      <c r="S163" s="80"/>
      <c r="T163" s="128"/>
      <c r="U163" s="80"/>
      <c r="V163" s="129"/>
      <c r="W163" s="80"/>
      <c r="X163" s="80"/>
      <c r="Y163" s="80"/>
      <c r="Z163" s="80"/>
      <c r="AA163" s="80"/>
      <c r="AB163" s="80"/>
      <c r="AC163" s="80"/>
      <c r="AD163" s="129"/>
      <c r="AE163" s="80"/>
      <c r="AF163" s="80"/>
      <c r="AG163" s="80"/>
      <c r="AH163" s="80"/>
      <c r="AI163" s="128"/>
      <c r="AJ163" s="80"/>
      <c r="AK163" s="129"/>
      <c r="AL163" s="80"/>
      <c r="AM163" s="80"/>
      <c r="AN163" s="80"/>
      <c r="AO163" s="80"/>
      <c r="AP163" s="80"/>
      <c r="AQ163" s="80"/>
      <c r="AR163" s="80"/>
      <c r="AS163" s="80"/>
      <c r="AT163" s="80"/>
      <c r="AU163" s="80"/>
      <c r="AV163" s="80"/>
      <c r="AW163" s="80"/>
      <c r="AX163" s="80"/>
      <c r="AY163" s="80"/>
      <c r="AZ163" s="80"/>
      <c r="BA163" s="80"/>
      <c r="BB163" s="80"/>
      <c r="BC163" s="80"/>
      <c r="BD163" s="80"/>
      <c r="BE163" s="80"/>
      <c r="BF163" s="80"/>
      <c r="BG163" s="80"/>
      <c r="BH163" s="80"/>
      <c r="BI163" s="80"/>
      <c r="BJ163" s="80"/>
      <c r="BK163" s="80"/>
      <c r="BL163" s="80"/>
      <c r="BM163" s="80"/>
      <c r="BN163" s="80"/>
      <c r="BO163" s="80"/>
      <c r="BP163" s="80"/>
      <c r="BQ163" s="130" t="e">
        <f>SUM(BQ151:BQ162)</f>
        <v>#REF!</v>
      </c>
      <c r="BR163" s="130" t="e">
        <f>SUM(BR151:BR162)</f>
        <v>#REF!</v>
      </c>
      <c r="BS163" s="130" t="e">
        <f>SUM(BS151:BS162)</f>
        <v>#REF!</v>
      </c>
      <c r="BT163" s="130" t="e">
        <f>SUM(BT151:BT162)</f>
        <v>#REF!</v>
      </c>
    </row>
    <row r="164" spans="1:75" ht="18" customHeight="1">
      <c r="A164" s="113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127"/>
      <c r="M164" s="80"/>
      <c r="N164" s="80"/>
      <c r="O164" s="80"/>
      <c r="P164" s="80"/>
      <c r="Q164" s="80"/>
      <c r="R164" s="80"/>
      <c r="S164" s="80"/>
      <c r="T164" s="128"/>
      <c r="U164" s="80"/>
      <c r="V164" s="129"/>
      <c r="W164" s="80"/>
      <c r="X164" s="80"/>
      <c r="Y164" s="80"/>
      <c r="Z164" s="80"/>
      <c r="AA164" s="80"/>
      <c r="AB164" s="80"/>
      <c r="AC164" s="80"/>
      <c r="AD164" s="129"/>
      <c r="AE164" s="80"/>
      <c r="AF164" s="80"/>
      <c r="AG164" s="80"/>
      <c r="AH164" s="80"/>
      <c r="AI164" s="128"/>
      <c r="AJ164" s="80"/>
      <c r="AK164" s="129"/>
      <c r="AL164" s="80"/>
      <c r="AM164" s="80"/>
      <c r="AN164" s="80"/>
      <c r="AO164" s="80"/>
      <c r="AP164" s="80"/>
      <c r="AQ164" s="80"/>
      <c r="AR164" s="80"/>
      <c r="AS164" s="80"/>
      <c r="AT164" s="80"/>
      <c r="AU164" s="80"/>
      <c r="AV164" s="80"/>
      <c r="AW164" s="80"/>
      <c r="AX164" s="80"/>
      <c r="AY164" s="80"/>
      <c r="AZ164" s="80"/>
      <c r="BA164" s="80"/>
      <c r="BB164" s="80"/>
      <c r="BC164" s="80"/>
      <c r="BD164" s="80"/>
      <c r="BE164" s="80"/>
      <c r="BF164" s="80"/>
      <c r="BG164" s="80"/>
      <c r="BH164" s="80"/>
      <c r="BI164" s="80"/>
      <c r="BJ164" s="80"/>
      <c r="BK164" s="80"/>
      <c r="BL164" s="80"/>
      <c r="BM164" s="80"/>
      <c r="BN164" s="80"/>
      <c r="BO164" s="80"/>
      <c r="BP164" s="80"/>
      <c r="BQ164" s="115"/>
      <c r="BR164" s="115"/>
      <c r="BS164" s="115"/>
      <c r="BT164" s="115"/>
    </row>
    <row r="165" spans="1:75" ht="18" customHeight="1" thickBot="1">
      <c r="A165" s="113"/>
      <c r="B165" s="80"/>
      <c r="C165" s="134" t="s">
        <v>63</v>
      </c>
      <c r="D165" s="134"/>
      <c r="E165" s="134"/>
      <c r="F165" s="134"/>
      <c r="G165" s="134"/>
      <c r="H165" s="134"/>
      <c r="I165" s="134"/>
      <c r="J165" s="134"/>
      <c r="K165" s="134"/>
      <c r="L165" s="135"/>
      <c r="M165" s="134"/>
      <c r="N165" s="134"/>
      <c r="O165" s="134"/>
      <c r="P165" s="134"/>
      <c r="Q165" s="134"/>
      <c r="R165" s="134"/>
      <c r="S165" s="134"/>
      <c r="T165" s="136"/>
      <c r="U165" s="134"/>
      <c r="V165" s="137"/>
      <c r="W165" s="134"/>
      <c r="X165" s="134"/>
      <c r="Y165" s="134"/>
      <c r="Z165" s="134"/>
      <c r="AA165" s="134"/>
      <c r="AB165" s="134"/>
      <c r="AC165" s="134"/>
      <c r="AD165" s="137"/>
      <c r="AE165" s="134"/>
      <c r="AF165" s="134"/>
      <c r="AG165" s="134"/>
      <c r="AH165" s="134"/>
      <c r="AI165" s="136"/>
      <c r="AJ165" s="134"/>
      <c r="AK165" s="137"/>
      <c r="AL165" s="134"/>
      <c r="AM165" s="134"/>
      <c r="AN165" s="134"/>
      <c r="AO165" s="134"/>
      <c r="AP165" s="134"/>
      <c r="AQ165" s="134"/>
      <c r="AR165" s="134"/>
      <c r="AS165" s="134"/>
      <c r="AT165" s="134"/>
      <c r="AU165" s="134"/>
      <c r="AV165" s="134"/>
      <c r="AW165" s="134"/>
      <c r="AX165" s="134"/>
      <c r="AY165" s="134"/>
      <c r="AZ165" s="134"/>
      <c r="BA165" s="134"/>
      <c r="BB165" s="134"/>
      <c r="BC165" s="134"/>
      <c r="BD165" s="134"/>
      <c r="BE165" s="134"/>
      <c r="BF165" s="134"/>
      <c r="BG165" s="134"/>
      <c r="BH165" s="134"/>
      <c r="BI165" s="134"/>
      <c r="BJ165" s="134"/>
      <c r="BK165" s="134"/>
      <c r="BL165" s="134"/>
      <c r="BM165" s="134"/>
      <c r="BN165" s="134"/>
      <c r="BO165" s="134"/>
      <c r="BP165" s="134"/>
      <c r="BQ165" s="138" t="e">
        <f>BQ148+BQ163</f>
        <v>#REF!</v>
      </c>
      <c r="BR165" s="138" t="e">
        <f>BR148+BR163</f>
        <v>#REF!</v>
      </c>
      <c r="BS165" s="138" t="e">
        <f>BS148+BS163</f>
        <v>#REF!</v>
      </c>
      <c r="BT165" s="138" t="e">
        <f>BT148+BT163</f>
        <v>#REF!</v>
      </c>
    </row>
    <row r="166" spans="1:75" ht="18" customHeight="1" thickTop="1">
      <c r="A166" s="113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127"/>
      <c r="M166" s="80"/>
      <c r="N166" s="80"/>
      <c r="O166" s="80"/>
      <c r="P166" s="80"/>
      <c r="Q166" s="80"/>
      <c r="R166" s="80"/>
      <c r="S166" s="80"/>
      <c r="T166" s="128"/>
      <c r="U166" s="80"/>
      <c r="V166" s="129"/>
      <c r="W166" s="80"/>
      <c r="X166" s="80"/>
      <c r="Y166" s="80"/>
      <c r="Z166" s="80"/>
      <c r="AA166" s="80"/>
      <c r="AB166" s="80"/>
      <c r="AC166" s="80"/>
      <c r="AD166" s="129"/>
      <c r="AE166" s="80"/>
      <c r="AF166" s="80"/>
      <c r="AG166" s="80"/>
      <c r="AH166" s="80"/>
      <c r="AI166" s="128"/>
      <c r="AJ166" s="80"/>
      <c r="AK166" s="129"/>
      <c r="AL166" s="80"/>
      <c r="AM166" s="80"/>
      <c r="AN166" s="80"/>
      <c r="AO166" s="80"/>
      <c r="AP166" s="80"/>
      <c r="AQ166" s="80"/>
      <c r="AR166" s="80"/>
      <c r="AS166" s="80"/>
      <c r="AT166" s="80"/>
      <c r="AU166" s="80"/>
      <c r="AV166" s="80"/>
      <c r="AW166" s="80"/>
      <c r="AX166" s="80"/>
      <c r="AY166" s="80"/>
      <c r="AZ166" s="80"/>
      <c r="BA166" s="80"/>
      <c r="BB166" s="80"/>
      <c r="BC166" s="80"/>
      <c r="BD166" s="80"/>
      <c r="BE166" s="80"/>
      <c r="BF166" s="80"/>
      <c r="BG166" s="80"/>
      <c r="BH166" s="80"/>
      <c r="BI166" s="80"/>
      <c r="BJ166" s="80"/>
      <c r="BK166" s="80"/>
      <c r="BL166" s="80"/>
      <c r="BM166" s="80"/>
      <c r="BN166" s="80"/>
      <c r="BO166" s="80"/>
      <c r="BP166" s="80"/>
      <c r="BQ166" s="115"/>
      <c r="BR166" s="115"/>
      <c r="BS166" s="115"/>
      <c r="BT166" s="115"/>
    </row>
    <row r="167" spans="1:75" ht="18" customHeight="1">
      <c r="A167" s="113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127"/>
      <c r="M167" s="80"/>
      <c r="N167" s="80"/>
      <c r="O167" s="80"/>
      <c r="P167" s="80"/>
      <c r="Q167" s="80"/>
      <c r="R167" s="80"/>
      <c r="S167" s="80"/>
      <c r="T167" s="128"/>
      <c r="U167" s="80"/>
      <c r="V167" s="129"/>
      <c r="W167" s="80"/>
      <c r="X167" s="80"/>
      <c r="Y167" s="80"/>
      <c r="Z167" s="80"/>
      <c r="AA167" s="80"/>
      <c r="AB167" s="80"/>
      <c r="AC167" s="80"/>
      <c r="AD167" s="129"/>
      <c r="AE167" s="80"/>
      <c r="AF167" s="80"/>
      <c r="AG167" s="80"/>
      <c r="AH167" s="80"/>
      <c r="AI167" s="128"/>
      <c r="AJ167" s="80"/>
      <c r="AK167" s="129"/>
      <c r="AL167" s="80"/>
      <c r="AM167" s="80"/>
      <c r="AN167" s="80"/>
      <c r="AO167" s="80"/>
      <c r="AP167" s="80"/>
      <c r="AQ167" s="80"/>
      <c r="AR167" s="80"/>
      <c r="AS167" s="80"/>
      <c r="AT167" s="80"/>
      <c r="AU167" s="80"/>
      <c r="AV167" s="80"/>
      <c r="AW167" s="80"/>
      <c r="AX167" s="80"/>
      <c r="AY167" s="80"/>
      <c r="AZ167" s="80"/>
      <c r="BA167" s="80"/>
      <c r="BB167" s="80"/>
      <c r="BC167" s="80"/>
      <c r="BD167" s="80"/>
      <c r="BE167" s="80"/>
      <c r="BF167" s="80"/>
      <c r="BG167" s="80"/>
      <c r="BH167" s="80"/>
      <c r="BI167" s="80"/>
      <c r="BJ167" s="80"/>
      <c r="BK167" s="80"/>
      <c r="BL167" s="80"/>
      <c r="BM167" s="80"/>
      <c r="BN167" s="80"/>
      <c r="BO167" s="80"/>
      <c r="BP167" s="80"/>
      <c r="BQ167" s="115"/>
      <c r="BR167" s="115"/>
      <c r="BS167" s="115"/>
      <c r="BT167" s="115"/>
    </row>
    <row r="168" spans="1:75" ht="18" customHeight="1">
      <c r="A168" s="113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127"/>
      <c r="M168" s="80"/>
      <c r="N168" s="80"/>
      <c r="O168" s="80"/>
      <c r="P168" s="80"/>
      <c r="Q168" s="80"/>
      <c r="R168" s="80"/>
      <c r="S168" s="80"/>
      <c r="T168" s="128"/>
      <c r="U168" s="80"/>
      <c r="V168" s="129"/>
      <c r="W168" s="80"/>
      <c r="X168" s="80"/>
      <c r="Y168" s="80"/>
      <c r="Z168" s="80"/>
      <c r="AA168" s="80"/>
      <c r="AB168" s="80"/>
      <c r="AC168" s="80"/>
      <c r="AD168" s="129"/>
      <c r="AE168" s="80"/>
      <c r="AF168" s="80"/>
      <c r="AG168" s="80"/>
      <c r="AH168" s="80"/>
      <c r="AI168" s="128"/>
      <c r="AJ168" s="80"/>
      <c r="AK168" s="129"/>
      <c r="AL168" s="80"/>
      <c r="AM168" s="80"/>
      <c r="AN168" s="80"/>
      <c r="AO168" s="80"/>
      <c r="AP168" s="80"/>
      <c r="AQ168" s="80"/>
      <c r="AR168" s="80"/>
      <c r="AS168" s="80"/>
      <c r="AT168" s="80"/>
      <c r="AU168" s="80"/>
      <c r="AV168" s="80"/>
      <c r="AW168" s="80"/>
      <c r="AX168" s="80"/>
      <c r="AY168" s="80"/>
      <c r="AZ168" s="80"/>
      <c r="BA168" s="80"/>
      <c r="BB168" s="80"/>
      <c r="BC168" s="80"/>
      <c r="BD168" s="80"/>
      <c r="BE168" s="80"/>
      <c r="BF168" s="80"/>
      <c r="BG168" s="80"/>
      <c r="BH168" s="80"/>
      <c r="BI168" s="80"/>
      <c r="BJ168" s="80"/>
      <c r="BK168" s="80"/>
      <c r="BL168" s="80"/>
      <c r="BM168" s="80"/>
      <c r="BN168" s="80"/>
      <c r="BO168" s="80"/>
      <c r="BP168" s="80"/>
      <c r="BQ168" s="115"/>
      <c r="BR168" s="115"/>
      <c r="BS168" s="115"/>
      <c r="BT168" s="115"/>
    </row>
    <row r="169" spans="1:75" ht="18" customHeight="1">
      <c r="A169" s="113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127"/>
      <c r="M169" s="80"/>
      <c r="N169" s="80"/>
      <c r="O169" s="80"/>
      <c r="P169" s="80"/>
      <c r="Q169" s="80"/>
      <c r="R169" s="80"/>
      <c r="S169" s="80"/>
      <c r="T169" s="128"/>
      <c r="U169" s="80"/>
      <c r="V169" s="129"/>
      <c r="W169" s="80"/>
      <c r="X169" s="80"/>
      <c r="Y169" s="80"/>
      <c r="Z169" s="80"/>
      <c r="AA169" s="80"/>
      <c r="AB169" s="80"/>
      <c r="AC169" s="80"/>
      <c r="AD169" s="129"/>
      <c r="AE169" s="80"/>
      <c r="AF169" s="80"/>
      <c r="AG169" s="80"/>
      <c r="AH169" s="80"/>
      <c r="AI169" s="128"/>
      <c r="AJ169" s="80"/>
      <c r="AK169" s="129"/>
      <c r="AL169" s="80"/>
      <c r="AM169" s="80"/>
      <c r="AN169" s="80"/>
      <c r="AO169" s="80"/>
      <c r="AP169" s="80"/>
      <c r="AQ169" s="80"/>
      <c r="AR169" s="80"/>
      <c r="AS169" s="80"/>
      <c r="AT169" s="80"/>
      <c r="AU169" s="80"/>
      <c r="AV169" s="80"/>
      <c r="AW169" s="80"/>
      <c r="AX169" s="80"/>
      <c r="AY169" s="80"/>
      <c r="AZ169" s="80"/>
      <c r="BA169" s="80"/>
      <c r="BB169" s="80"/>
      <c r="BC169" s="80"/>
      <c r="BD169" s="80"/>
      <c r="BE169" s="80"/>
      <c r="BF169" s="80"/>
      <c r="BG169" s="80"/>
      <c r="BH169" s="80"/>
      <c r="BI169" s="80"/>
      <c r="BJ169" s="80"/>
      <c r="BK169" s="80"/>
      <c r="BL169" s="80"/>
      <c r="BM169" s="80"/>
      <c r="BN169" s="80"/>
      <c r="BO169" s="80"/>
      <c r="BP169" s="80"/>
      <c r="BQ169" s="115"/>
      <c r="BR169" s="115"/>
      <c r="BS169" s="115"/>
      <c r="BT169" s="115"/>
    </row>
    <row r="170" spans="1:75" ht="18" customHeight="1">
      <c r="A170" s="113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127"/>
      <c r="M170" s="80"/>
      <c r="N170" s="80"/>
      <c r="O170" s="80"/>
      <c r="P170" s="80"/>
      <c r="Q170" s="80"/>
      <c r="R170" s="80"/>
      <c r="S170" s="80"/>
      <c r="T170" s="128"/>
      <c r="U170" s="80"/>
      <c r="V170" s="129"/>
      <c r="W170" s="80"/>
      <c r="X170" s="80"/>
      <c r="Y170" s="80"/>
      <c r="Z170" s="80"/>
      <c r="AA170" s="80"/>
      <c r="AB170" s="80"/>
      <c r="AC170" s="80"/>
      <c r="AD170" s="129"/>
      <c r="AE170" s="80"/>
      <c r="AF170" s="80"/>
      <c r="AG170" s="80"/>
      <c r="AH170" s="80"/>
      <c r="AI170" s="128"/>
      <c r="AJ170" s="80"/>
      <c r="AK170" s="129"/>
      <c r="AL170" s="80"/>
      <c r="AM170" s="80"/>
      <c r="AN170" s="80"/>
      <c r="AO170" s="80"/>
      <c r="AP170" s="80"/>
      <c r="AQ170" s="80"/>
      <c r="AR170" s="80"/>
      <c r="AS170" s="80"/>
      <c r="AT170" s="80"/>
      <c r="AU170" s="80"/>
      <c r="AV170" s="80"/>
      <c r="AW170" s="80"/>
      <c r="AX170" s="80"/>
      <c r="AY170" s="80"/>
      <c r="AZ170" s="80"/>
      <c r="BA170" s="80"/>
      <c r="BB170" s="80"/>
      <c r="BC170" s="80"/>
      <c r="BD170" s="80"/>
      <c r="BE170" s="80"/>
      <c r="BF170" s="80"/>
      <c r="BG170" s="80"/>
      <c r="BH170" s="80"/>
      <c r="BI170" s="80"/>
      <c r="BJ170" s="80"/>
      <c r="BK170" s="80"/>
      <c r="BL170" s="80"/>
      <c r="BM170" s="80"/>
      <c r="BN170" s="80"/>
      <c r="BO170" s="80"/>
      <c r="BP170" s="80"/>
      <c r="BQ170" s="115"/>
      <c r="BR170" s="115"/>
      <c r="BS170" s="115"/>
      <c r="BT170" s="115"/>
    </row>
    <row r="171" spans="1:75" ht="18" customHeight="1">
      <c r="A171" s="113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127"/>
      <c r="M171" s="80"/>
      <c r="N171" s="80"/>
      <c r="O171" s="80"/>
      <c r="P171" s="80"/>
      <c r="Q171" s="80"/>
      <c r="R171" s="80"/>
      <c r="S171" s="80"/>
      <c r="T171" s="128"/>
      <c r="U171" s="80"/>
      <c r="V171" s="129"/>
      <c r="W171" s="80"/>
      <c r="X171" s="80"/>
      <c r="Y171" s="80"/>
      <c r="Z171" s="80"/>
      <c r="AA171" s="80"/>
      <c r="AB171" s="80"/>
      <c r="AC171" s="80"/>
      <c r="AD171" s="129"/>
      <c r="AE171" s="80"/>
      <c r="AF171" s="80"/>
      <c r="AG171" s="80"/>
      <c r="AH171" s="80"/>
      <c r="AI171" s="128"/>
      <c r="AJ171" s="80"/>
      <c r="AK171" s="129"/>
      <c r="AL171" s="80"/>
      <c r="AM171" s="80"/>
      <c r="AN171" s="80"/>
      <c r="AO171" s="80"/>
      <c r="AP171" s="80"/>
      <c r="AQ171" s="80"/>
      <c r="AR171" s="80"/>
      <c r="AS171" s="80"/>
      <c r="AT171" s="80"/>
      <c r="AU171" s="80"/>
      <c r="AV171" s="80"/>
      <c r="AW171" s="80"/>
      <c r="AX171" s="80"/>
      <c r="AY171" s="80"/>
      <c r="AZ171" s="80"/>
      <c r="BA171" s="80"/>
      <c r="BB171" s="80"/>
      <c r="BC171" s="80"/>
      <c r="BD171" s="80"/>
      <c r="BE171" s="80"/>
      <c r="BF171" s="80"/>
      <c r="BG171" s="80"/>
      <c r="BH171" s="80"/>
      <c r="BI171" s="80"/>
      <c r="BJ171" s="80"/>
      <c r="BK171" s="80"/>
      <c r="BL171" s="80"/>
      <c r="BM171" s="80"/>
      <c r="BN171" s="80"/>
      <c r="BO171" s="80"/>
      <c r="BP171" s="80"/>
      <c r="BQ171" s="115"/>
      <c r="BR171" s="115"/>
      <c r="BS171" s="115"/>
      <c r="BT171" s="115"/>
    </row>
    <row r="172" spans="1:75" ht="18" customHeight="1">
      <c r="A172" s="113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127"/>
      <c r="M172" s="80"/>
      <c r="N172" s="80"/>
      <c r="O172" s="80"/>
      <c r="P172" s="80"/>
      <c r="Q172" s="80"/>
      <c r="R172" s="80"/>
      <c r="S172" s="80"/>
      <c r="T172" s="128"/>
      <c r="U172" s="80"/>
      <c r="V172" s="129"/>
      <c r="W172" s="80"/>
      <c r="X172" s="80"/>
      <c r="Y172" s="80"/>
      <c r="Z172" s="80"/>
      <c r="AA172" s="80"/>
      <c r="AB172" s="80"/>
      <c r="AC172" s="80"/>
      <c r="AD172" s="129"/>
      <c r="AE172" s="80"/>
      <c r="AF172" s="80"/>
      <c r="AG172" s="80"/>
      <c r="AH172" s="80"/>
      <c r="AI172" s="128"/>
      <c r="AJ172" s="80"/>
      <c r="AK172" s="129"/>
      <c r="AL172" s="80"/>
      <c r="AM172" s="80"/>
      <c r="AN172" s="80"/>
      <c r="AO172" s="80"/>
      <c r="AP172" s="80"/>
      <c r="AQ172" s="80"/>
      <c r="AR172" s="80"/>
      <c r="AS172" s="80"/>
      <c r="AT172" s="80"/>
      <c r="AU172" s="80"/>
      <c r="AV172" s="80"/>
      <c r="AW172" s="80"/>
      <c r="AX172" s="80"/>
      <c r="AY172" s="80"/>
      <c r="AZ172" s="80"/>
      <c r="BA172" s="80"/>
      <c r="BB172" s="80"/>
      <c r="BC172" s="80"/>
      <c r="BD172" s="80"/>
      <c r="BE172" s="80"/>
      <c r="BF172" s="80"/>
      <c r="BG172" s="80"/>
      <c r="BH172" s="80"/>
      <c r="BI172" s="80"/>
      <c r="BJ172" s="80"/>
      <c r="BK172" s="80"/>
      <c r="BL172" s="80"/>
      <c r="BM172" s="80"/>
      <c r="BN172" s="80"/>
      <c r="BO172" s="80"/>
      <c r="BP172" s="80"/>
      <c r="BQ172" s="115"/>
      <c r="BR172" s="115"/>
      <c r="BS172" s="115"/>
      <c r="BT172" s="115"/>
    </row>
    <row r="173" spans="1:75" ht="18" customHeight="1">
      <c r="A173" s="113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127"/>
      <c r="M173" s="80"/>
      <c r="N173" s="80"/>
      <c r="O173" s="80"/>
      <c r="P173" s="80"/>
      <c r="Q173" s="80"/>
      <c r="R173" s="80"/>
      <c r="S173" s="80"/>
      <c r="T173" s="128"/>
      <c r="U173" s="80"/>
      <c r="V173" s="129"/>
      <c r="W173" s="80"/>
      <c r="X173" s="80"/>
      <c r="Y173" s="80"/>
      <c r="Z173" s="80"/>
      <c r="AA173" s="80"/>
      <c r="AB173" s="80"/>
      <c r="AC173" s="80"/>
      <c r="AD173" s="129"/>
      <c r="AE173" s="80"/>
      <c r="AF173" s="80"/>
      <c r="AG173" s="80"/>
      <c r="AH173" s="80"/>
      <c r="AI173" s="128"/>
      <c r="AJ173" s="80"/>
      <c r="AK173" s="129"/>
      <c r="AL173" s="80"/>
      <c r="AM173" s="80"/>
      <c r="AN173" s="80"/>
      <c r="AO173" s="80"/>
      <c r="AP173" s="80"/>
      <c r="AQ173" s="80"/>
      <c r="AR173" s="80"/>
      <c r="AS173" s="80"/>
      <c r="AT173" s="80"/>
      <c r="AU173" s="80"/>
      <c r="AV173" s="80"/>
      <c r="AW173" s="80"/>
      <c r="AX173" s="80"/>
      <c r="AY173" s="80"/>
      <c r="AZ173" s="80"/>
      <c r="BA173" s="80"/>
      <c r="BB173" s="80"/>
      <c r="BC173" s="80"/>
      <c r="BD173" s="80"/>
      <c r="BE173" s="80"/>
      <c r="BF173" s="80"/>
      <c r="BG173" s="80"/>
      <c r="BH173" s="80"/>
      <c r="BI173" s="80"/>
      <c r="BJ173" s="80"/>
      <c r="BK173" s="80"/>
      <c r="BL173" s="80"/>
      <c r="BM173" s="80"/>
      <c r="BN173" s="80"/>
      <c r="BO173" s="80"/>
      <c r="BP173" s="80"/>
      <c r="BQ173" s="115"/>
      <c r="BR173" s="115"/>
      <c r="BS173" s="115"/>
      <c r="BT173" s="115"/>
    </row>
    <row r="174" spans="1:75" ht="18" customHeight="1">
      <c r="A174" s="113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127"/>
      <c r="M174" s="80"/>
      <c r="N174" s="80"/>
      <c r="O174" s="80"/>
      <c r="P174" s="80"/>
      <c r="Q174" s="80"/>
      <c r="R174" s="80"/>
      <c r="S174" s="80"/>
      <c r="T174" s="128"/>
      <c r="U174" s="80"/>
      <c r="V174" s="129"/>
      <c r="W174" s="80"/>
      <c r="X174" s="80"/>
      <c r="Y174" s="80"/>
      <c r="Z174" s="80"/>
      <c r="AA174" s="80"/>
      <c r="AB174" s="80"/>
      <c r="AC174" s="80"/>
      <c r="AD174" s="129"/>
      <c r="AE174" s="80"/>
      <c r="AF174" s="80"/>
      <c r="AG174" s="80"/>
      <c r="AH174" s="80"/>
      <c r="AI174" s="128"/>
      <c r="AJ174" s="80"/>
      <c r="AK174" s="129"/>
      <c r="AL174" s="80"/>
      <c r="AM174" s="80"/>
      <c r="AN174" s="80"/>
      <c r="AO174" s="80"/>
      <c r="AP174" s="80"/>
      <c r="AQ174" s="80"/>
      <c r="AR174" s="80"/>
      <c r="AS174" s="80"/>
      <c r="AT174" s="80"/>
      <c r="AU174" s="80"/>
      <c r="AV174" s="80"/>
      <c r="AW174" s="80"/>
      <c r="AX174" s="80"/>
      <c r="AY174" s="80"/>
      <c r="AZ174" s="80"/>
      <c r="BA174" s="80"/>
      <c r="BB174" s="80"/>
      <c r="BC174" s="80"/>
      <c r="BD174" s="80"/>
      <c r="BE174" s="80"/>
      <c r="BF174" s="80"/>
      <c r="BG174" s="80"/>
      <c r="BH174" s="80"/>
      <c r="BI174" s="80"/>
      <c r="BJ174" s="80"/>
      <c r="BK174" s="80"/>
      <c r="BL174" s="80"/>
      <c r="BM174" s="80"/>
      <c r="BN174" s="80"/>
      <c r="BO174" s="80"/>
      <c r="BP174" s="80"/>
      <c r="BQ174" s="115"/>
      <c r="BR174" s="115"/>
      <c r="BS174" s="115"/>
      <c r="BT174" s="115"/>
    </row>
    <row r="175" spans="1:75" ht="18" customHeight="1">
      <c r="A175" s="113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127"/>
      <c r="M175" s="80"/>
      <c r="N175" s="80"/>
      <c r="O175" s="80"/>
      <c r="P175" s="80"/>
      <c r="Q175" s="80"/>
      <c r="R175" s="80"/>
      <c r="S175" s="80"/>
      <c r="T175" s="128"/>
      <c r="U175" s="80"/>
      <c r="V175" s="129"/>
      <c r="W175" s="80"/>
      <c r="X175" s="80"/>
      <c r="Y175" s="80"/>
      <c r="Z175" s="80"/>
      <c r="AA175" s="80"/>
      <c r="AB175" s="80"/>
      <c r="AC175" s="80"/>
      <c r="AD175" s="129"/>
      <c r="AE175" s="80"/>
      <c r="AF175" s="80"/>
      <c r="AG175" s="80"/>
      <c r="AH175" s="80"/>
      <c r="AI175" s="128"/>
      <c r="AJ175" s="80"/>
      <c r="AK175" s="129"/>
      <c r="AL175" s="80"/>
      <c r="AM175" s="80"/>
      <c r="AN175" s="80"/>
      <c r="AO175" s="80"/>
      <c r="AP175" s="80"/>
      <c r="AQ175" s="80"/>
      <c r="AR175" s="80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0"/>
      <c r="BE175" s="80"/>
      <c r="BF175" s="80"/>
      <c r="BG175" s="80"/>
      <c r="BH175" s="80"/>
      <c r="BI175" s="80"/>
      <c r="BJ175" s="80"/>
      <c r="BK175" s="80"/>
      <c r="BL175" s="80"/>
      <c r="BM175" s="80"/>
      <c r="BN175" s="80"/>
      <c r="BO175" s="80"/>
      <c r="BP175" s="80"/>
      <c r="BQ175" s="115"/>
      <c r="BR175" s="115"/>
      <c r="BS175" s="115"/>
      <c r="BT175" s="115"/>
    </row>
    <row r="176" spans="1:75" ht="18" customHeight="1">
      <c r="A176" s="113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127"/>
      <c r="M176" s="80"/>
      <c r="N176" s="80"/>
      <c r="O176" s="80"/>
      <c r="P176" s="80"/>
      <c r="Q176" s="80"/>
      <c r="R176" s="80"/>
      <c r="S176" s="80"/>
      <c r="T176" s="128"/>
      <c r="U176" s="80"/>
      <c r="V176" s="129"/>
      <c r="W176" s="80"/>
      <c r="X176" s="80"/>
      <c r="Y176" s="80"/>
      <c r="Z176" s="80"/>
      <c r="AA176" s="80"/>
      <c r="AB176" s="80"/>
      <c r="AC176" s="80"/>
      <c r="AD176" s="129"/>
      <c r="AE176" s="80"/>
      <c r="AF176" s="80"/>
      <c r="AG176" s="80"/>
      <c r="AH176" s="80"/>
      <c r="AI176" s="128"/>
      <c r="AJ176" s="80"/>
      <c r="AK176" s="129"/>
      <c r="AL176" s="80"/>
      <c r="AM176" s="80"/>
      <c r="AN176" s="80"/>
      <c r="AO176" s="80"/>
      <c r="AP176" s="80"/>
      <c r="AQ176" s="80"/>
      <c r="AR176" s="80"/>
      <c r="AS176" s="80"/>
      <c r="AT176" s="80"/>
      <c r="AU176" s="80"/>
      <c r="AV176" s="80"/>
      <c r="AW176" s="80"/>
      <c r="AX176" s="80"/>
      <c r="AY176" s="80"/>
      <c r="AZ176" s="80"/>
      <c r="BA176" s="80"/>
      <c r="BB176" s="80"/>
      <c r="BC176" s="80"/>
      <c r="BD176" s="80"/>
      <c r="BE176" s="80"/>
      <c r="BF176" s="80"/>
      <c r="BG176" s="80"/>
      <c r="BH176" s="80"/>
      <c r="BI176" s="80"/>
      <c r="BJ176" s="80"/>
      <c r="BK176" s="80"/>
      <c r="BL176" s="80"/>
      <c r="BM176" s="80"/>
      <c r="BN176" s="80"/>
      <c r="BO176" s="80"/>
      <c r="BP176" s="80"/>
      <c r="BQ176" s="115"/>
      <c r="BR176" s="115"/>
      <c r="BS176" s="115"/>
      <c r="BT176" s="115"/>
    </row>
    <row r="177" spans="1:75" ht="18" customHeight="1">
      <c r="A177" s="113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127"/>
      <c r="M177" s="80"/>
      <c r="N177" s="80"/>
      <c r="O177" s="80"/>
      <c r="P177" s="80"/>
      <c r="Q177" s="80"/>
      <c r="R177" s="80"/>
      <c r="S177" s="80"/>
      <c r="T177" s="128"/>
      <c r="U177" s="80"/>
      <c r="V177" s="129"/>
      <c r="W177" s="80"/>
      <c r="X177" s="80"/>
      <c r="Y177" s="80"/>
      <c r="Z177" s="80"/>
      <c r="AA177" s="80"/>
      <c r="AB177" s="80"/>
      <c r="AC177" s="80"/>
      <c r="AD177" s="129"/>
      <c r="AE177" s="80"/>
      <c r="AF177" s="80"/>
      <c r="AG177" s="80"/>
      <c r="AH177" s="80"/>
      <c r="AI177" s="128"/>
      <c r="AJ177" s="80"/>
      <c r="AK177" s="129"/>
      <c r="AL177" s="80"/>
      <c r="AM177" s="80"/>
      <c r="AN177" s="80"/>
      <c r="AO177" s="80"/>
      <c r="AP177" s="80"/>
      <c r="AQ177" s="80"/>
      <c r="AR177" s="80"/>
      <c r="AS177" s="80"/>
      <c r="AT177" s="80"/>
      <c r="AU177" s="80"/>
      <c r="AV177" s="80"/>
      <c r="AW177" s="80"/>
      <c r="AX177" s="80"/>
      <c r="AY177" s="80"/>
      <c r="AZ177" s="80"/>
      <c r="BA177" s="80"/>
      <c r="BB177" s="80"/>
      <c r="BC177" s="80"/>
      <c r="BD177" s="80"/>
      <c r="BE177" s="80"/>
      <c r="BF177" s="80"/>
      <c r="BG177" s="80"/>
      <c r="BH177" s="80"/>
      <c r="BI177" s="80"/>
      <c r="BJ177" s="80"/>
      <c r="BK177" s="80"/>
      <c r="BL177" s="80"/>
      <c r="BM177" s="80"/>
      <c r="BN177" s="80"/>
      <c r="BO177" s="80"/>
      <c r="BP177" s="80"/>
      <c r="BQ177" s="115"/>
      <c r="BR177" s="115"/>
      <c r="BS177" s="115"/>
      <c r="BT177" s="115"/>
    </row>
    <row r="178" spans="1:75" ht="18" customHeight="1">
      <c r="A178" s="113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127"/>
      <c r="M178" s="80"/>
      <c r="N178" s="80"/>
      <c r="O178" s="80"/>
      <c r="P178" s="80"/>
      <c r="Q178" s="80"/>
      <c r="R178" s="80"/>
      <c r="S178" s="80"/>
      <c r="T178" s="128"/>
      <c r="U178" s="80"/>
      <c r="V178" s="129"/>
      <c r="W178" s="80"/>
      <c r="X178" s="80"/>
      <c r="Y178" s="80"/>
      <c r="Z178" s="80"/>
      <c r="AA178" s="80"/>
      <c r="AB178" s="80"/>
      <c r="AC178" s="80"/>
      <c r="AD178" s="129"/>
      <c r="AE178" s="80"/>
      <c r="AF178" s="80"/>
      <c r="AG178" s="80"/>
      <c r="AH178" s="80"/>
      <c r="AI178" s="128"/>
      <c r="AJ178" s="80"/>
      <c r="AK178" s="129"/>
      <c r="AL178" s="80"/>
      <c r="AM178" s="80"/>
      <c r="AN178" s="80"/>
      <c r="AO178" s="80"/>
      <c r="AP178" s="80"/>
      <c r="AQ178" s="80"/>
      <c r="AR178" s="80"/>
      <c r="AS178" s="80"/>
      <c r="AT178" s="80"/>
      <c r="AU178" s="80"/>
      <c r="AV178" s="80"/>
      <c r="AW178" s="80"/>
      <c r="AX178" s="80"/>
      <c r="AY178" s="80"/>
      <c r="AZ178" s="80"/>
      <c r="BA178" s="80"/>
      <c r="BB178" s="80"/>
      <c r="BC178" s="80"/>
      <c r="BD178" s="80"/>
      <c r="BE178" s="80"/>
      <c r="BF178" s="80"/>
      <c r="BG178" s="80"/>
      <c r="BH178" s="80"/>
      <c r="BI178" s="80"/>
      <c r="BJ178" s="80"/>
      <c r="BK178" s="80"/>
      <c r="BL178" s="80"/>
      <c r="BM178" s="80"/>
      <c r="BN178" s="80"/>
      <c r="BO178" s="80"/>
      <c r="BP178" s="80"/>
      <c r="BQ178" s="115"/>
      <c r="BR178" s="115"/>
      <c r="BS178" s="115"/>
      <c r="BT178" s="115"/>
    </row>
    <row r="179" spans="1:75" ht="18" customHeight="1">
      <c r="A179" s="113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127"/>
      <c r="M179" s="80"/>
      <c r="N179" s="80"/>
      <c r="O179" s="80"/>
      <c r="P179" s="80"/>
      <c r="Q179" s="80"/>
      <c r="R179" s="80"/>
      <c r="S179" s="80"/>
      <c r="T179" s="128"/>
      <c r="U179" s="80"/>
      <c r="V179" s="129"/>
      <c r="W179" s="80"/>
      <c r="X179" s="80"/>
      <c r="Y179" s="80"/>
      <c r="Z179" s="80"/>
      <c r="AA179" s="80"/>
      <c r="AB179" s="80"/>
      <c r="AC179" s="80"/>
      <c r="AD179" s="129"/>
      <c r="AE179" s="80"/>
      <c r="AF179" s="80"/>
      <c r="AG179" s="80"/>
      <c r="AH179" s="80"/>
      <c r="AI179" s="128"/>
      <c r="AJ179" s="80"/>
      <c r="AK179" s="129"/>
      <c r="AL179" s="80"/>
      <c r="AM179" s="80"/>
      <c r="AN179" s="80"/>
      <c r="AO179" s="80"/>
      <c r="AP179" s="80"/>
      <c r="AQ179" s="80"/>
      <c r="AR179" s="80"/>
      <c r="AS179" s="80"/>
      <c r="AT179" s="80"/>
      <c r="AU179" s="80"/>
      <c r="AV179" s="80"/>
      <c r="AW179" s="80"/>
      <c r="AX179" s="80"/>
      <c r="AY179" s="80"/>
      <c r="AZ179" s="80"/>
      <c r="BA179" s="80"/>
      <c r="BB179" s="80"/>
      <c r="BC179" s="80"/>
      <c r="BD179" s="80"/>
      <c r="BE179" s="80"/>
      <c r="BF179" s="80"/>
      <c r="BG179" s="80"/>
      <c r="BH179" s="80"/>
      <c r="BI179" s="80"/>
      <c r="BJ179" s="80"/>
      <c r="BK179" s="80"/>
      <c r="BL179" s="80"/>
      <c r="BM179" s="80"/>
      <c r="BN179" s="80"/>
      <c r="BO179" s="80"/>
      <c r="BP179" s="80"/>
      <c r="BQ179" s="115"/>
      <c r="BR179" s="115"/>
      <c r="BS179" s="115"/>
      <c r="BT179" s="115"/>
    </row>
    <row r="180" spans="1:75" ht="18" customHeight="1">
      <c r="A180" s="113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127"/>
      <c r="M180" s="80"/>
      <c r="N180" s="80"/>
      <c r="O180" s="80"/>
      <c r="P180" s="80"/>
      <c r="Q180" s="80"/>
      <c r="R180" s="80"/>
      <c r="S180" s="80"/>
      <c r="T180" s="128"/>
      <c r="U180" s="80"/>
      <c r="V180" s="129"/>
      <c r="W180" s="80"/>
      <c r="X180" s="80"/>
      <c r="Y180" s="80"/>
      <c r="Z180" s="80"/>
      <c r="AA180" s="80"/>
      <c r="AB180" s="80"/>
      <c r="AC180" s="80"/>
      <c r="AD180" s="129"/>
      <c r="AE180" s="80"/>
      <c r="AF180" s="80"/>
      <c r="AG180" s="80"/>
      <c r="AH180" s="80"/>
      <c r="AI180" s="128"/>
      <c r="AJ180" s="80"/>
      <c r="AK180" s="129"/>
      <c r="AL180" s="80"/>
      <c r="AM180" s="80"/>
      <c r="AN180" s="80"/>
      <c r="AO180" s="80"/>
      <c r="AP180" s="80"/>
      <c r="AQ180" s="80"/>
      <c r="AR180" s="80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80"/>
      <c r="BH180" s="80"/>
      <c r="BI180" s="80"/>
      <c r="BJ180" s="80"/>
      <c r="BK180" s="80"/>
      <c r="BL180" s="80"/>
      <c r="BM180" s="80"/>
      <c r="BN180" s="80"/>
      <c r="BO180" s="80"/>
      <c r="BP180" s="80"/>
      <c r="BQ180" s="115"/>
      <c r="BR180" s="115"/>
      <c r="BS180" s="115"/>
      <c r="BT180" s="115"/>
    </row>
    <row r="181" spans="1:75" ht="18" customHeight="1">
      <c r="A181" s="113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127"/>
      <c r="M181" s="80"/>
      <c r="N181" s="80"/>
      <c r="O181" s="80"/>
      <c r="P181" s="80"/>
      <c r="Q181" s="80"/>
      <c r="R181" s="80"/>
      <c r="S181" s="80"/>
      <c r="T181" s="128"/>
      <c r="U181" s="80"/>
      <c r="V181" s="129"/>
      <c r="W181" s="80"/>
      <c r="X181" s="80"/>
      <c r="Y181" s="80"/>
      <c r="Z181" s="80"/>
      <c r="AA181" s="80"/>
      <c r="AB181" s="80"/>
      <c r="AC181" s="80"/>
      <c r="AD181" s="129"/>
      <c r="AE181" s="80"/>
      <c r="AF181" s="80"/>
      <c r="AG181" s="80"/>
      <c r="AH181" s="80"/>
      <c r="AI181" s="128"/>
      <c r="AJ181" s="80"/>
      <c r="AK181" s="129"/>
      <c r="AL181" s="80"/>
      <c r="AM181" s="80"/>
      <c r="AN181" s="80"/>
      <c r="AO181" s="80"/>
      <c r="AP181" s="80"/>
      <c r="AQ181" s="80"/>
      <c r="AR181" s="80"/>
      <c r="AS181" s="80"/>
      <c r="AT181" s="80"/>
      <c r="AU181" s="80"/>
      <c r="AV181" s="80"/>
      <c r="AW181" s="80"/>
      <c r="AX181" s="80"/>
      <c r="AY181" s="80"/>
      <c r="AZ181" s="80"/>
      <c r="BA181" s="80"/>
      <c r="BB181" s="80"/>
      <c r="BC181" s="80"/>
      <c r="BD181" s="80"/>
      <c r="BE181" s="80"/>
      <c r="BF181" s="80"/>
      <c r="BG181" s="80"/>
      <c r="BH181" s="80"/>
      <c r="BI181" s="80"/>
      <c r="BJ181" s="80"/>
      <c r="BK181" s="80"/>
      <c r="BL181" s="80"/>
      <c r="BM181" s="80"/>
      <c r="BN181" s="80"/>
      <c r="BO181" s="80"/>
      <c r="BP181" s="80"/>
      <c r="BQ181" s="115"/>
      <c r="BR181" s="115"/>
      <c r="BS181" s="115"/>
      <c r="BT181" s="115"/>
    </row>
    <row r="182" spans="1:75" ht="18" customHeight="1">
      <c r="A182" s="113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127"/>
      <c r="M182" s="80"/>
      <c r="N182" s="80"/>
      <c r="O182" s="80"/>
      <c r="P182" s="80"/>
      <c r="Q182" s="80"/>
      <c r="R182" s="80"/>
      <c r="S182" s="80"/>
      <c r="T182" s="128"/>
      <c r="U182" s="80"/>
      <c r="V182" s="129"/>
      <c r="W182" s="80"/>
      <c r="X182" s="80"/>
      <c r="Y182" s="80"/>
      <c r="Z182" s="80"/>
      <c r="AA182" s="80"/>
      <c r="AB182" s="80"/>
      <c r="AC182" s="80"/>
      <c r="AD182" s="129"/>
      <c r="AE182" s="80"/>
      <c r="AF182" s="80"/>
      <c r="AG182" s="80"/>
      <c r="AH182" s="80"/>
      <c r="AI182" s="128"/>
      <c r="AJ182" s="80"/>
      <c r="AK182" s="129"/>
      <c r="AL182" s="80"/>
      <c r="AM182" s="80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0"/>
      <c r="BE182" s="80"/>
      <c r="BF182" s="80"/>
      <c r="BG182" s="80"/>
      <c r="BH182" s="80"/>
      <c r="BI182" s="80"/>
      <c r="BJ182" s="80"/>
      <c r="BK182" s="80"/>
      <c r="BL182" s="80"/>
      <c r="BM182" s="80"/>
      <c r="BN182" s="80"/>
      <c r="BO182" s="80"/>
      <c r="BP182" s="80"/>
      <c r="BQ182" s="115"/>
      <c r="BR182" s="115"/>
      <c r="BS182" s="115"/>
      <c r="BT182" s="115"/>
    </row>
    <row r="183" spans="1:75" ht="18" customHeight="1">
      <c r="A183" s="113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127"/>
      <c r="M183" s="80"/>
      <c r="N183" s="80"/>
      <c r="O183" s="80"/>
      <c r="P183" s="80"/>
      <c r="Q183" s="80"/>
      <c r="R183" s="80"/>
      <c r="S183" s="80"/>
      <c r="T183" s="128"/>
      <c r="U183" s="80"/>
      <c r="V183" s="129"/>
      <c r="W183" s="80"/>
      <c r="X183" s="80"/>
      <c r="Y183" s="80"/>
      <c r="Z183" s="80"/>
      <c r="AA183" s="80"/>
      <c r="AB183" s="80"/>
      <c r="AC183" s="80"/>
      <c r="AD183" s="129"/>
      <c r="AE183" s="80"/>
      <c r="AF183" s="80"/>
      <c r="AG183" s="80"/>
      <c r="AH183" s="80"/>
      <c r="AI183" s="128"/>
      <c r="AJ183" s="80"/>
      <c r="AK183" s="129"/>
      <c r="AL183" s="80"/>
      <c r="AM183" s="80"/>
      <c r="AN183" s="80"/>
      <c r="AO183" s="80"/>
      <c r="AP183" s="80"/>
      <c r="AQ183" s="80"/>
      <c r="AR183" s="80"/>
      <c r="AS183" s="80"/>
      <c r="AT183" s="80"/>
      <c r="AU183" s="80"/>
      <c r="AV183" s="80"/>
      <c r="AW183" s="80"/>
      <c r="AX183" s="80"/>
      <c r="AY183" s="80"/>
      <c r="AZ183" s="80"/>
      <c r="BA183" s="80"/>
      <c r="BB183" s="80"/>
      <c r="BC183" s="80"/>
      <c r="BD183" s="80"/>
      <c r="BE183" s="80"/>
      <c r="BF183" s="80"/>
      <c r="BG183" s="80"/>
      <c r="BH183" s="80"/>
      <c r="BI183" s="80"/>
      <c r="BJ183" s="80"/>
      <c r="BK183" s="80"/>
      <c r="BL183" s="80"/>
      <c r="BM183" s="80"/>
      <c r="BN183" s="80"/>
      <c r="BO183" s="80"/>
      <c r="BP183" s="80"/>
      <c r="BQ183" s="115"/>
      <c r="BR183" s="115"/>
      <c r="BS183" s="115"/>
      <c r="BT183" s="115"/>
    </row>
    <row r="184" spans="1:75" ht="18" customHeight="1">
      <c r="A184" s="139"/>
      <c r="B184" s="140"/>
      <c r="C184" s="140"/>
      <c r="D184" s="140"/>
      <c r="E184" s="140"/>
      <c r="F184" s="140"/>
      <c r="G184" s="140"/>
      <c r="H184" s="140"/>
      <c r="I184" s="140"/>
      <c r="J184" s="140"/>
      <c r="K184" s="140"/>
      <c r="L184" s="140"/>
      <c r="M184" s="140"/>
      <c r="N184" s="140"/>
      <c r="O184" s="140"/>
      <c r="P184" s="140"/>
      <c r="Q184" s="140"/>
      <c r="R184" s="140"/>
      <c r="S184" s="140"/>
      <c r="T184" s="140"/>
      <c r="U184" s="140"/>
      <c r="V184" s="140"/>
      <c r="W184" s="140"/>
      <c r="X184" s="140"/>
      <c r="Y184" s="140"/>
      <c r="Z184" s="140"/>
      <c r="AA184" s="140"/>
      <c r="AB184" s="140"/>
      <c r="AC184" s="140"/>
      <c r="AD184" s="140"/>
      <c r="AE184" s="140"/>
      <c r="AF184" s="140"/>
      <c r="AG184" s="140"/>
      <c r="AH184" s="140"/>
      <c r="AI184" s="140"/>
      <c r="AJ184" s="140"/>
      <c r="AK184" s="140"/>
      <c r="AL184" s="140"/>
      <c r="AM184" s="140"/>
      <c r="AN184" s="140"/>
      <c r="AO184" s="140"/>
      <c r="AP184" s="140"/>
      <c r="AQ184" s="140"/>
      <c r="AR184" s="140"/>
      <c r="AS184" s="140"/>
      <c r="AT184" s="140"/>
      <c r="AU184" s="140"/>
      <c r="AV184" s="140"/>
      <c r="AW184" s="140"/>
      <c r="AX184" s="140"/>
      <c r="AY184" s="140"/>
      <c r="AZ184" s="140"/>
      <c r="BA184" s="140"/>
      <c r="BB184" s="140"/>
      <c r="BC184" s="140"/>
      <c r="BD184" s="140"/>
      <c r="BE184" s="140"/>
      <c r="BF184" s="140"/>
      <c r="BG184" s="140"/>
      <c r="BH184" s="140"/>
      <c r="BI184" s="140"/>
      <c r="BJ184" s="140"/>
      <c r="BK184" s="140"/>
      <c r="BL184" s="140"/>
      <c r="BM184" s="140"/>
      <c r="BN184" s="140"/>
      <c r="BO184" s="140"/>
      <c r="BP184" s="140"/>
      <c r="BQ184" s="144"/>
      <c r="BR184" s="144"/>
      <c r="BS184" s="144"/>
      <c r="BT184" s="144"/>
    </row>
    <row r="185" spans="1:75" ht="30.75" customHeight="1">
      <c r="A185" s="701" t="s">
        <v>495</v>
      </c>
      <c r="B185" s="702"/>
      <c r="C185" s="702"/>
      <c r="D185" s="702"/>
      <c r="E185" s="702"/>
      <c r="F185" s="702"/>
      <c r="G185" s="702"/>
      <c r="H185" s="702"/>
      <c r="I185" s="702"/>
      <c r="J185" s="702"/>
      <c r="K185" s="702"/>
      <c r="L185" s="702"/>
      <c r="M185" s="702"/>
      <c r="N185" s="702"/>
      <c r="O185" s="702"/>
      <c r="P185" s="702"/>
      <c r="Q185" s="702"/>
      <c r="R185" s="702"/>
      <c r="S185" s="702"/>
      <c r="T185" s="702"/>
      <c r="U185" s="702"/>
      <c r="V185" s="702"/>
      <c r="W185" s="702"/>
      <c r="X185" s="702"/>
      <c r="Y185" s="702"/>
      <c r="Z185" s="702"/>
      <c r="AA185" s="702"/>
      <c r="AB185" s="702"/>
      <c r="AC185" s="702"/>
      <c r="AD185" s="702"/>
      <c r="AE185" s="702"/>
      <c r="AF185" s="702"/>
      <c r="AG185" s="702"/>
      <c r="AH185" s="702"/>
      <c r="AI185" s="702"/>
      <c r="AJ185" s="702"/>
      <c r="AK185" s="702"/>
      <c r="AL185" s="702"/>
      <c r="AM185" s="702"/>
      <c r="AN185" s="702"/>
      <c r="AO185" s="702"/>
      <c r="AP185" s="702"/>
      <c r="AQ185" s="702"/>
      <c r="AR185" s="702"/>
      <c r="AS185" s="702"/>
      <c r="AT185" s="702"/>
      <c r="AU185" s="702"/>
      <c r="AV185" s="702"/>
      <c r="AW185" s="702"/>
      <c r="AX185" s="702"/>
      <c r="AY185" s="702"/>
      <c r="AZ185" s="702"/>
      <c r="BA185" s="702"/>
      <c r="BB185" s="702"/>
      <c r="BC185" s="702"/>
      <c r="BD185" s="702"/>
      <c r="BE185" s="702"/>
      <c r="BF185" s="702"/>
      <c r="BG185" s="702"/>
      <c r="BH185" s="702"/>
      <c r="BI185" s="702"/>
      <c r="BJ185" s="702"/>
      <c r="BK185" s="702"/>
      <c r="BL185" s="702"/>
      <c r="BM185" s="702"/>
      <c r="BN185" s="702"/>
      <c r="BO185" s="702"/>
      <c r="BP185" s="703"/>
      <c r="BQ185" s="430" t="s">
        <v>95</v>
      </c>
      <c r="BR185" s="430" t="s">
        <v>96</v>
      </c>
      <c r="BS185" s="430" t="s">
        <v>97</v>
      </c>
      <c r="BT185" s="430" t="s">
        <v>55</v>
      </c>
    </row>
    <row r="186" spans="1:75" ht="18" customHeight="1">
      <c r="A186" s="169"/>
      <c r="B186" s="44" t="s">
        <v>490</v>
      </c>
      <c r="C186" s="171"/>
      <c r="D186" s="171"/>
      <c r="E186" s="171"/>
      <c r="F186" s="171"/>
      <c r="G186" s="171"/>
      <c r="H186" s="171"/>
      <c r="I186" s="171"/>
      <c r="J186" s="171"/>
      <c r="K186" s="170"/>
      <c r="L186" s="171"/>
      <c r="M186" s="171"/>
      <c r="N186" s="171"/>
      <c r="O186" s="171"/>
      <c r="P186" s="171"/>
      <c r="Q186" s="44" t="s">
        <v>486</v>
      </c>
      <c r="R186" s="171"/>
      <c r="S186" s="171"/>
      <c r="T186" s="171"/>
      <c r="U186" s="171"/>
      <c r="V186" s="171"/>
      <c r="W186" s="171"/>
      <c r="X186" s="171"/>
      <c r="Y186" s="171"/>
      <c r="Z186" s="171"/>
      <c r="AA186" s="171"/>
      <c r="AB186" s="171"/>
      <c r="AC186" s="171"/>
      <c r="AD186" s="171"/>
      <c r="AE186" s="171"/>
      <c r="AF186" s="171"/>
      <c r="AG186" s="171"/>
      <c r="AH186" s="171"/>
      <c r="AI186" s="171"/>
      <c r="AJ186" s="171"/>
      <c r="AK186" s="171"/>
      <c r="AL186" s="171"/>
      <c r="AM186" s="171"/>
      <c r="AN186" s="171"/>
      <c r="AO186" s="171"/>
      <c r="AP186" s="171"/>
      <c r="AQ186" s="171"/>
      <c r="AR186" s="171"/>
      <c r="AS186" s="171"/>
      <c r="AT186" s="171"/>
      <c r="AU186" s="171"/>
      <c r="AV186" s="171"/>
      <c r="AW186" s="171"/>
      <c r="AX186" s="171"/>
      <c r="AY186" s="171"/>
      <c r="AZ186" s="171"/>
      <c r="BA186" s="171"/>
      <c r="BB186" s="171"/>
      <c r="BC186" s="171"/>
      <c r="BD186" s="171"/>
      <c r="BE186" s="171"/>
      <c r="BF186" s="171"/>
      <c r="BG186" s="171"/>
      <c r="BH186" s="171"/>
      <c r="BI186" s="171"/>
      <c r="BJ186" s="171"/>
      <c r="BK186" s="171"/>
      <c r="BL186" s="171"/>
      <c r="BM186" s="171"/>
      <c r="BN186" s="171"/>
      <c r="BO186" s="171"/>
      <c r="BP186" s="171"/>
      <c r="BQ186" s="172" t="e">
        <f>BQ230</f>
        <v>#REF!</v>
      </c>
      <c r="BR186" s="172" t="e">
        <f>BR230</f>
        <v>#REF!</v>
      </c>
      <c r="BS186" s="172" t="e">
        <f>BS230</f>
        <v>#REF!</v>
      </c>
      <c r="BT186" s="172" t="e">
        <f>BT230</f>
        <v>#REF!</v>
      </c>
      <c r="BV186" s="80" t="s">
        <v>99</v>
      </c>
      <c r="BW186" s="161" t="e">
        <f>VLOOKUP(BV186,#REF!,2,FALSE)</f>
        <v>#REF!</v>
      </c>
    </row>
    <row r="187" spans="1:75" ht="18" customHeight="1">
      <c r="A187" s="113"/>
      <c r="B187" s="175" t="s">
        <v>138</v>
      </c>
      <c r="C187" s="80"/>
      <c r="D187" s="80"/>
      <c r="E187" s="80" t="s">
        <v>139</v>
      </c>
      <c r="F187" s="80"/>
      <c r="G187" s="80"/>
      <c r="H187" s="80"/>
      <c r="I187" s="80"/>
      <c r="J187" s="80"/>
      <c r="K187" s="175"/>
      <c r="L187" s="80"/>
      <c r="M187" s="80"/>
      <c r="N187" s="80"/>
      <c r="O187" s="121">
        <v>5</v>
      </c>
      <c r="P187" s="122"/>
      <c r="Q187" s="122"/>
      <c r="R187" s="122"/>
      <c r="S187" s="80" t="s">
        <v>140</v>
      </c>
      <c r="T187" s="80"/>
      <c r="U187" s="80"/>
      <c r="V187" s="80"/>
      <c r="W187" s="80"/>
      <c r="X187" s="122">
        <f>O187</f>
        <v>5</v>
      </c>
      <c r="Y187" s="122"/>
      <c r="Z187" s="122"/>
      <c r="AA187" s="80" t="s">
        <v>141</v>
      </c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M187" s="80"/>
      <c r="AN187" s="80"/>
      <c r="AO187" s="80"/>
      <c r="AP187" s="80"/>
      <c r="AQ187" s="80"/>
      <c r="AR187" s="80"/>
      <c r="AS187" s="80"/>
      <c r="AT187" s="80"/>
      <c r="AU187" s="80"/>
      <c r="AV187" s="80"/>
      <c r="AW187" s="80"/>
      <c r="AX187" s="80"/>
      <c r="AY187" s="80"/>
      <c r="AZ187" s="80"/>
      <c r="BA187" s="80"/>
      <c r="BB187" s="80"/>
      <c r="BC187" s="80"/>
      <c r="BD187" s="80"/>
      <c r="BE187" s="80"/>
      <c r="BF187" s="80"/>
      <c r="BG187" s="80"/>
      <c r="BH187" s="80"/>
      <c r="BI187" s="80"/>
      <c r="BJ187" s="80"/>
      <c r="BK187" s="80"/>
      <c r="BL187" s="80"/>
      <c r="BM187" s="80"/>
      <c r="BN187" s="80"/>
      <c r="BO187" s="80"/>
      <c r="BP187" s="80"/>
      <c r="BQ187" s="115"/>
      <c r="BR187" s="115"/>
      <c r="BS187" s="115"/>
      <c r="BT187" s="115"/>
      <c r="BV187" s="80" t="s">
        <v>100</v>
      </c>
      <c r="BW187" s="161" t="e">
        <f>VLOOKUP(BV187,#REF!,2,FALSE)</f>
        <v>#REF!</v>
      </c>
    </row>
    <row r="188" spans="1:75" ht="18" customHeight="1">
      <c r="A188" s="113"/>
      <c r="B188" s="175" t="s">
        <v>138</v>
      </c>
      <c r="C188" s="80"/>
      <c r="D188" s="80"/>
      <c r="E188" s="80" t="s">
        <v>142</v>
      </c>
      <c r="F188" s="80"/>
      <c r="G188" s="80"/>
      <c r="H188" s="80"/>
      <c r="I188" s="80"/>
      <c r="J188" s="80"/>
      <c r="K188" s="175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0"/>
      <c r="AL188" s="80"/>
      <c r="AM188" s="80"/>
      <c r="AN188" s="80"/>
      <c r="AO188" s="80"/>
      <c r="AP188" s="80"/>
      <c r="AQ188" s="80"/>
      <c r="AR188" s="80"/>
      <c r="AS188" s="80"/>
      <c r="AT188" s="80"/>
      <c r="AU188" s="80"/>
      <c r="AV188" s="80"/>
      <c r="AW188" s="80"/>
      <c r="AX188" s="80"/>
      <c r="AY188" s="80"/>
      <c r="AZ188" s="80"/>
      <c r="BA188" s="80"/>
      <c r="BB188" s="80"/>
      <c r="BC188" s="80"/>
      <c r="BD188" s="80"/>
      <c r="BE188" s="80"/>
      <c r="BF188" s="80"/>
      <c r="BG188" s="80"/>
      <c r="BH188" s="80"/>
      <c r="BI188" s="80"/>
      <c r="BJ188" s="80"/>
      <c r="BK188" s="80"/>
      <c r="BL188" s="80"/>
      <c r="BM188" s="80"/>
      <c r="BN188" s="80"/>
      <c r="BO188" s="80"/>
      <c r="BP188" s="80"/>
      <c r="BQ188" s="115"/>
      <c r="BR188" s="115"/>
      <c r="BS188" s="115"/>
      <c r="BT188" s="115"/>
      <c r="BV188" s="80" t="s">
        <v>75</v>
      </c>
      <c r="BW188" s="161" t="e">
        <f>VLOOKUP(BV188,#REF!,2,FALSE)</f>
        <v>#REF!</v>
      </c>
    </row>
    <row r="189" spans="1:75" ht="18" customHeight="1">
      <c r="A189" s="113"/>
      <c r="B189" s="175"/>
      <c r="C189" s="80"/>
      <c r="D189" s="80"/>
      <c r="E189" s="677" t="s">
        <v>457</v>
      </c>
      <c r="F189" s="698"/>
      <c r="G189" s="698"/>
      <c r="H189" s="698"/>
      <c r="I189" s="698"/>
      <c r="J189" s="698"/>
      <c r="K189" s="698"/>
      <c r="L189" s="698"/>
      <c r="M189" s="698"/>
      <c r="N189" s="698"/>
      <c r="O189" s="698"/>
      <c r="P189" s="698"/>
      <c r="Q189" s="698"/>
      <c r="R189" s="698"/>
      <c r="S189" s="698"/>
      <c r="T189" s="698"/>
      <c r="U189" s="698"/>
      <c r="V189" s="698"/>
      <c r="W189" s="698"/>
      <c r="X189" s="698"/>
      <c r="Y189" s="698"/>
      <c r="Z189" s="698"/>
      <c r="AA189" s="698"/>
      <c r="AB189" s="698"/>
      <c r="AC189" s="698"/>
      <c r="AD189" s="698"/>
      <c r="AE189" s="698"/>
      <c r="AF189" s="698"/>
      <c r="AG189" s="698"/>
      <c r="AH189" s="698"/>
      <c r="AI189" s="698"/>
      <c r="AJ189" s="698"/>
      <c r="AK189" s="698"/>
      <c r="AL189" s="698"/>
      <c r="AM189" s="698"/>
      <c r="AN189" s="698"/>
      <c r="AO189" s="698"/>
      <c r="AP189" s="698"/>
      <c r="AQ189" s="698"/>
      <c r="AR189" s="80"/>
      <c r="AS189" s="80"/>
      <c r="AT189" s="80"/>
      <c r="AU189" s="80"/>
      <c r="AV189" s="80"/>
      <c r="AW189" s="80"/>
      <c r="AX189" s="80"/>
      <c r="AY189" s="80"/>
      <c r="AZ189" s="80"/>
      <c r="BA189" s="80"/>
      <c r="BB189" s="80"/>
      <c r="BC189" s="80"/>
      <c r="BD189" s="80"/>
      <c r="BE189" s="80"/>
      <c r="BF189" s="80"/>
      <c r="BG189" s="80"/>
      <c r="BH189" s="80"/>
      <c r="BI189" s="80"/>
      <c r="BJ189" s="80"/>
      <c r="BK189" s="80"/>
      <c r="BL189" s="80"/>
      <c r="BM189" s="80"/>
      <c r="BN189" s="80"/>
      <c r="BO189" s="80"/>
      <c r="BP189" s="80"/>
      <c r="BQ189" s="115"/>
      <c r="BR189" s="115"/>
      <c r="BS189" s="115"/>
      <c r="BT189" s="115"/>
      <c r="BW189" s="161"/>
    </row>
    <row r="190" spans="1:75" ht="18" customHeight="1">
      <c r="A190" s="113"/>
      <c r="B190" s="175"/>
      <c r="C190" s="80"/>
      <c r="D190" s="80"/>
      <c r="E190" s="677" t="s">
        <v>458</v>
      </c>
      <c r="F190" s="698"/>
      <c r="G190" s="698"/>
      <c r="H190" s="698"/>
      <c r="I190" s="698"/>
      <c r="J190" s="698"/>
      <c r="K190" s="698"/>
      <c r="L190" s="698"/>
      <c r="M190" s="698"/>
      <c r="N190" s="698"/>
      <c r="O190" s="698"/>
      <c r="P190" s="698"/>
      <c r="Q190" s="698"/>
      <c r="R190" s="698"/>
      <c r="S190" s="698"/>
      <c r="T190" s="698"/>
      <c r="U190" s="698"/>
      <c r="V190" s="698"/>
      <c r="W190" s="698"/>
      <c r="X190" s="698"/>
      <c r="Y190" s="698"/>
      <c r="Z190" s="698"/>
      <c r="AA190" s="698"/>
      <c r="AB190" s="698"/>
      <c r="AC190" s="698"/>
      <c r="AD190" s="698"/>
      <c r="AE190" s="698"/>
      <c r="AF190" s="698"/>
      <c r="AG190" s="698"/>
      <c r="AH190" s="698"/>
      <c r="AI190" s="698"/>
      <c r="AJ190" s="698"/>
      <c r="AK190" s="698"/>
      <c r="AL190" s="698"/>
      <c r="AM190" s="698"/>
      <c r="AN190" s="698"/>
      <c r="AO190" s="698"/>
      <c r="AP190" s="698"/>
      <c r="AQ190" s="698"/>
      <c r="AR190" s="80"/>
      <c r="AS190" s="80"/>
      <c r="AT190" s="80"/>
      <c r="AU190" s="80"/>
      <c r="AV190" s="80"/>
      <c r="AW190" s="80"/>
      <c r="AX190" s="80"/>
      <c r="AY190" s="80"/>
      <c r="AZ190" s="80"/>
      <c r="BA190" s="80"/>
      <c r="BB190" s="80"/>
      <c r="BC190" s="80"/>
      <c r="BD190" s="80"/>
      <c r="BE190" s="80"/>
      <c r="BF190" s="80"/>
      <c r="BG190" s="80"/>
      <c r="BH190" s="80"/>
      <c r="BI190" s="80"/>
      <c r="BJ190" s="80"/>
      <c r="BK190" s="80"/>
      <c r="BL190" s="80"/>
      <c r="BM190" s="80"/>
      <c r="BN190" s="80"/>
      <c r="BO190" s="80"/>
      <c r="BP190" s="80"/>
      <c r="BQ190" s="115"/>
      <c r="BR190" s="115"/>
      <c r="BS190" s="115"/>
      <c r="BT190" s="115"/>
      <c r="BW190" s="161"/>
    </row>
    <row r="191" spans="1:75" ht="18" customHeight="1">
      <c r="A191" s="113"/>
      <c r="B191" s="24" t="s">
        <v>471</v>
      </c>
      <c r="C191" s="80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0"/>
      <c r="AL191" s="80"/>
      <c r="AM191" s="80"/>
      <c r="AN191" s="80"/>
      <c r="AO191" s="80"/>
      <c r="AP191" s="80"/>
      <c r="AQ191" s="80"/>
      <c r="AR191" s="80"/>
      <c r="AS191" s="80"/>
      <c r="AT191" s="80"/>
      <c r="AU191" s="80"/>
      <c r="AV191" s="80"/>
      <c r="AW191" s="80"/>
      <c r="AX191" s="80"/>
      <c r="AY191" s="80"/>
      <c r="AZ191" s="80"/>
      <c r="BA191" s="80"/>
      <c r="BB191" s="80"/>
      <c r="BC191" s="80"/>
      <c r="BD191" s="80"/>
      <c r="BE191" s="80"/>
      <c r="BF191" s="80"/>
      <c r="BG191" s="80"/>
      <c r="BH191" s="80"/>
      <c r="BI191" s="80"/>
      <c r="BJ191" s="80"/>
      <c r="BK191" s="80"/>
      <c r="BL191" s="80"/>
      <c r="BM191" s="80"/>
      <c r="BN191" s="80"/>
      <c r="BO191" s="80"/>
      <c r="BP191" s="80"/>
      <c r="BQ191" s="116"/>
      <c r="BR191" s="116"/>
      <c r="BS191" s="116"/>
      <c r="BT191" s="116"/>
      <c r="BW191" s="125"/>
    </row>
    <row r="192" spans="1:75" ht="18" customHeight="1">
      <c r="A192" s="113"/>
      <c r="B192" s="80"/>
      <c r="C192" s="24" t="s">
        <v>465</v>
      </c>
      <c r="D192" s="80"/>
      <c r="E192" s="80"/>
      <c r="F192" s="80"/>
      <c r="G192" s="162"/>
      <c r="H192" s="147"/>
      <c r="I192" s="147"/>
      <c r="J192" s="147"/>
      <c r="K192" s="147"/>
      <c r="L192" s="80"/>
      <c r="M192" s="80"/>
      <c r="N192" s="80"/>
      <c r="O192" s="80"/>
      <c r="P192" s="80"/>
      <c r="Q192" s="80"/>
      <c r="R192" s="162"/>
      <c r="S192" s="147"/>
      <c r="T192" s="147"/>
      <c r="U192" s="147"/>
      <c r="V192" s="147"/>
      <c r="W192" s="80"/>
      <c r="X192" s="80"/>
      <c r="Y192" s="80"/>
      <c r="Z192" s="80"/>
      <c r="AA192" s="80"/>
      <c r="AB192" s="80"/>
      <c r="AC192" s="129"/>
      <c r="AD192" s="80"/>
      <c r="AE192" s="80"/>
      <c r="AF192" s="128"/>
      <c r="AG192" s="80"/>
      <c r="AH192" s="162"/>
      <c r="AI192" s="147"/>
      <c r="AJ192" s="147"/>
      <c r="AK192" s="147"/>
      <c r="AL192" s="147"/>
      <c r="AM192" s="128"/>
      <c r="AN192" s="80"/>
      <c r="AO192" s="162"/>
      <c r="AP192" s="147"/>
      <c r="AQ192" s="147"/>
      <c r="AR192" s="147"/>
      <c r="AS192" s="147"/>
      <c r="AT192" s="147"/>
      <c r="AU192" s="80"/>
      <c r="AV192" s="80"/>
      <c r="AW192" s="80"/>
      <c r="AX192" s="80"/>
      <c r="AY192" s="80"/>
      <c r="AZ192" s="80"/>
      <c r="BA192" s="80"/>
      <c r="BB192" s="80"/>
      <c r="BC192" s="80"/>
      <c r="BD192" s="80"/>
      <c r="BE192" s="80"/>
      <c r="BF192" s="80"/>
      <c r="BG192" s="80"/>
      <c r="BH192" s="80"/>
      <c r="BI192" s="80"/>
      <c r="BJ192" s="80"/>
      <c r="BK192" s="80"/>
      <c r="BL192" s="80"/>
      <c r="BM192" s="80"/>
      <c r="BN192" s="80"/>
      <c r="BO192" s="80"/>
      <c r="BP192" s="80"/>
      <c r="BQ192" s="116"/>
      <c r="BR192" s="116"/>
      <c r="BS192" s="116"/>
      <c r="BT192" s="116"/>
      <c r="BW192" s="159"/>
    </row>
    <row r="193" spans="1:75" ht="18" customHeight="1">
      <c r="A193" s="113"/>
      <c r="B193" s="80"/>
      <c r="C193" s="80"/>
      <c r="D193" s="80"/>
      <c r="E193" s="80" t="s">
        <v>60</v>
      </c>
      <c r="F193" s="80"/>
      <c r="G193" s="80"/>
      <c r="H193" s="80"/>
      <c r="I193" s="80"/>
      <c r="J193" s="80"/>
      <c r="K193" s="80"/>
      <c r="L193" s="127"/>
      <c r="M193" s="80"/>
      <c r="N193" s="80"/>
      <c r="O193" s="80"/>
      <c r="P193" s="687" t="e">
        <f>#REF!</f>
        <v>#REF!</v>
      </c>
      <c r="Q193" s="698"/>
      <c r="R193" s="698"/>
      <c r="S193" s="698"/>
      <c r="T193" s="698"/>
      <c r="U193" s="698"/>
      <c r="V193" s="698"/>
      <c r="W193" s="124" t="s">
        <v>87</v>
      </c>
      <c r="X193" s="120"/>
      <c r="Y193" s="688">
        <v>200</v>
      </c>
      <c r="Z193" s="689"/>
      <c r="AA193" s="689"/>
      <c r="AB193" s="689"/>
      <c r="AC193" s="689"/>
      <c r="AD193" s="689"/>
      <c r="AE193" s="689"/>
      <c r="AF193" s="689"/>
      <c r="AG193" s="124" t="s">
        <v>89</v>
      </c>
      <c r="AH193" s="120"/>
      <c r="AI193" s="690" t="e">
        <f>INT(P193/Y193)</f>
        <v>#REF!</v>
      </c>
      <c r="AJ193" s="691"/>
      <c r="AK193" s="691"/>
      <c r="AL193" s="691"/>
      <c r="AM193" s="691"/>
      <c r="AN193" s="691"/>
      <c r="AO193" s="691"/>
      <c r="AP193" s="694" t="s">
        <v>515</v>
      </c>
      <c r="AQ193" s="695"/>
      <c r="AR193" s="695"/>
      <c r="AS193" s="695"/>
      <c r="AT193" s="695"/>
      <c r="AU193" s="695"/>
      <c r="AV193" s="695"/>
      <c r="AW193" s="695"/>
      <c r="AX193" s="695"/>
      <c r="AY193" s="695"/>
      <c r="AZ193" s="695"/>
      <c r="BA193" s="80"/>
      <c r="BB193" s="80"/>
      <c r="BC193" s="80"/>
      <c r="BD193" s="80"/>
      <c r="BE193" s="80"/>
      <c r="BF193" s="80"/>
      <c r="BG193" s="80"/>
      <c r="BH193" s="80"/>
      <c r="BI193" s="80"/>
      <c r="BJ193" s="80"/>
      <c r="BK193" s="80"/>
      <c r="BL193" s="80"/>
      <c r="BM193" s="80"/>
      <c r="BN193" s="80"/>
      <c r="BO193" s="80"/>
      <c r="BP193" s="80"/>
      <c r="BQ193" s="115" t="e">
        <f>SUM(BR193:BT193)</f>
        <v>#REF!</v>
      </c>
      <c r="BR193" s="115"/>
      <c r="BS193" s="115" t="e">
        <f>AI193</f>
        <v>#REF!</v>
      </c>
      <c r="BT193" s="115"/>
    </row>
    <row r="194" spans="1:75" ht="18" customHeight="1">
      <c r="A194" s="113"/>
      <c r="B194" s="80"/>
      <c r="C194" s="80"/>
      <c r="D194" s="80"/>
      <c r="E194" s="80" t="s">
        <v>61</v>
      </c>
      <c r="F194" s="80"/>
      <c r="G194" s="80"/>
      <c r="H194" s="80"/>
      <c r="I194" s="80"/>
      <c r="J194" s="80"/>
      <c r="K194" s="80"/>
      <c r="L194" s="127"/>
      <c r="M194" s="80"/>
      <c r="N194" s="80"/>
      <c r="O194" s="80"/>
      <c r="P194" s="687" t="e">
        <f>#REF!</f>
        <v>#REF!</v>
      </c>
      <c r="Q194" s="698"/>
      <c r="R194" s="698"/>
      <c r="S194" s="698"/>
      <c r="T194" s="698"/>
      <c r="U194" s="698"/>
      <c r="V194" s="698"/>
      <c r="W194" s="124" t="s">
        <v>87</v>
      </c>
      <c r="X194" s="120"/>
      <c r="Y194" s="688">
        <v>200</v>
      </c>
      <c r="Z194" s="689"/>
      <c r="AA194" s="689"/>
      <c r="AB194" s="689"/>
      <c r="AC194" s="689"/>
      <c r="AD194" s="689"/>
      <c r="AE194" s="689"/>
      <c r="AF194" s="689"/>
      <c r="AG194" s="124" t="s">
        <v>89</v>
      </c>
      <c r="AH194" s="120"/>
      <c r="AI194" s="690" t="e">
        <f>INT(P194/Y194)</f>
        <v>#REF!</v>
      </c>
      <c r="AJ194" s="691"/>
      <c r="AK194" s="691"/>
      <c r="AL194" s="691"/>
      <c r="AM194" s="691"/>
      <c r="AN194" s="691"/>
      <c r="AO194" s="691"/>
      <c r="AP194" s="694" t="s">
        <v>515</v>
      </c>
      <c r="AQ194" s="695"/>
      <c r="AR194" s="695"/>
      <c r="AS194" s="695"/>
      <c r="AT194" s="695"/>
      <c r="AU194" s="695"/>
      <c r="AV194" s="695"/>
      <c r="AW194" s="695"/>
      <c r="AX194" s="695"/>
      <c r="AY194" s="695"/>
      <c r="AZ194" s="695"/>
      <c r="BA194" s="80"/>
      <c r="BB194" s="80"/>
      <c r="BC194" s="80"/>
      <c r="BD194" s="80"/>
      <c r="BE194" s="80"/>
      <c r="BF194" s="80"/>
      <c r="BG194" s="80"/>
      <c r="BH194" s="80"/>
      <c r="BI194" s="80"/>
      <c r="BJ194" s="80"/>
      <c r="BK194" s="80"/>
      <c r="BL194" s="80"/>
      <c r="BM194" s="80"/>
      <c r="BN194" s="80"/>
      <c r="BO194" s="80"/>
      <c r="BP194" s="80"/>
      <c r="BQ194" s="115" t="e">
        <f>SUM(BR194:BT194)</f>
        <v>#REF!</v>
      </c>
      <c r="BR194" s="115" t="e">
        <f>AI194</f>
        <v>#REF!</v>
      </c>
      <c r="BS194" s="115"/>
      <c r="BT194" s="115"/>
    </row>
    <row r="195" spans="1:75" ht="18" customHeight="1">
      <c r="A195" s="113"/>
      <c r="B195" s="80"/>
      <c r="C195" s="80"/>
      <c r="D195" s="80"/>
      <c r="E195" s="80" t="s">
        <v>62</v>
      </c>
      <c r="F195" s="80"/>
      <c r="G195" s="80"/>
      <c r="H195" s="80"/>
      <c r="I195" s="80"/>
      <c r="J195" s="80"/>
      <c r="K195" s="80"/>
      <c r="L195" s="127"/>
      <c r="M195" s="80"/>
      <c r="N195" s="80"/>
      <c r="O195" s="80"/>
      <c r="P195" s="687" t="e">
        <f>#REF!</f>
        <v>#REF!</v>
      </c>
      <c r="Q195" s="698"/>
      <c r="R195" s="698"/>
      <c r="S195" s="698"/>
      <c r="T195" s="698"/>
      <c r="U195" s="698"/>
      <c r="V195" s="698"/>
      <c r="W195" s="124" t="s">
        <v>87</v>
      </c>
      <c r="X195" s="120"/>
      <c r="Y195" s="688">
        <v>200</v>
      </c>
      <c r="Z195" s="689"/>
      <c r="AA195" s="689"/>
      <c r="AB195" s="689"/>
      <c r="AC195" s="689"/>
      <c r="AD195" s="689"/>
      <c r="AE195" s="689"/>
      <c r="AF195" s="689"/>
      <c r="AG195" s="124" t="s">
        <v>89</v>
      </c>
      <c r="AH195" s="120"/>
      <c r="AI195" s="690" t="e">
        <f>INT(P195/Y195)</f>
        <v>#REF!</v>
      </c>
      <c r="AJ195" s="691"/>
      <c r="AK195" s="691"/>
      <c r="AL195" s="691"/>
      <c r="AM195" s="691"/>
      <c r="AN195" s="691"/>
      <c r="AO195" s="691"/>
      <c r="AP195" s="694" t="s">
        <v>515</v>
      </c>
      <c r="AQ195" s="695"/>
      <c r="AR195" s="695"/>
      <c r="AS195" s="695"/>
      <c r="AT195" s="695"/>
      <c r="AU195" s="695"/>
      <c r="AV195" s="695"/>
      <c r="AW195" s="695"/>
      <c r="AX195" s="695"/>
      <c r="AY195" s="695"/>
      <c r="AZ195" s="695"/>
      <c r="BA195" s="80"/>
      <c r="BB195" s="80"/>
      <c r="BC195" s="80"/>
      <c r="BD195" s="80"/>
      <c r="BE195" s="80"/>
      <c r="BF195" s="80"/>
      <c r="BG195" s="80"/>
      <c r="BH195" s="80"/>
      <c r="BI195" s="80"/>
      <c r="BJ195" s="80"/>
      <c r="BK195" s="80"/>
      <c r="BL195" s="80"/>
      <c r="BM195" s="80"/>
      <c r="BN195" s="80"/>
      <c r="BO195" s="80"/>
      <c r="BP195" s="80"/>
      <c r="BQ195" s="115" t="e">
        <f>SUM(BR195:BT195)</f>
        <v>#REF!</v>
      </c>
      <c r="BR195" s="115"/>
      <c r="BS195" s="115"/>
      <c r="BT195" s="115" t="e">
        <f>AI195</f>
        <v>#REF!</v>
      </c>
    </row>
    <row r="196" spans="1:75" ht="18" customHeight="1">
      <c r="A196" s="113"/>
      <c r="B196" s="80"/>
      <c r="C196" s="24" t="s">
        <v>466</v>
      </c>
      <c r="D196" s="80"/>
      <c r="E196" s="80"/>
      <c r="F196" s="80"/>
      <c r="G196" s="162"/>
      <c r="H196" s="147"/>
      <c r="I196" s="147"/>
      <c r="J196" s="147"/>
      <c r="K196" s="147"/>
      <c r="L196" s="80"/>
      <c r="M196" s="80"/>
      <c r="N196" s="80"/>
      <c r="O196" s="80"/>
      <c r="P196" s="80"/>
      <c r="Q196" s="80"/>
      <c r="R196" s="162"/>
      <c r="S196" s="147"/>
      <c r="T196" s="147"/>
      <c r="U196" s="147"/>
      <c r="V196" s="147"/>
      <c r="W196" s="80"/>
      <c r="X196" s="80"/>
      <c r="Y196" s="80"/>
      <c r="Z196" s="80"/>
      <c r="AA196" s="80"/>
      <c r="AB196" s="80"/>
      <c r="AC196" s="129"/>
      <c r="AD196" s="80"/>
      <c r="AE196" s="80"/>
      <c r="AF196" s="128"/>
      <c r="AG196" s="80"/>
      <c r="AH196" s="162"/>
      <c r="AI196" s="147"/>
      <c r="AJ196" s="147"/>
      <c r="AK196" s="147"/>
      <c r="AL196" s="147"/>
      <c r="AM196" s="128"/>
      <c r="AN196" s="80"/>
      <c r="AO196" s="162"/>
      <c r="AP196" s="147"/>
      <c r="AQ196" s="147"/>
      <c r="AR196" s="147"/>
      <c r="AS196" s="147"/>
      <c r="AT196" s="147"/>
      <c r="AU196" s="80"/>
      <c r="AV196" s="80"/>
      <c r="AW196" s="80"/>
      <c r="AX196" s="80"/>
      <c r="AY196" s="80"/>
      <c r="AZ196" s="80"/>
      <c r="BA196" s="80"/>
      <c r="BB196" s="80"/>
      <c r="BC196" s="80"/>
      <c r="BD196" s="80"/>
      <c r="BE196" s="80"/>
      <c r="BF196" s="80"/>
      <c r="BG196" s="80"/>
      <c r="BH196" s="80"/>
      <c r="BI196" s="80"/>
      <c r="BJ196" s="80"/>
      <c r="BK196" s="80"/>
      <c r="BL196" s="80"/>
      <c r="BM196" s="80"/>
      <c r="BN196" s="80"/>
      <c r="BO196" s="80"/>
      <c r="BP196" s="80"/>
      <c r="BQ196" s="116"/>
      <c r="BR196" s="116"/>
      <c r="BS196" s="116"/>
      <c r="BT196" s="116"/>
      <c r="BW196" s="159"/>
    </row>
    <row r="197" spans="1:75" ht="18" customHeight="1">
      <c r="A197" s="113"/>
      <c r="B197" s="80"/>
      <c r="C197" s="80"/>
      <c r="D197" s="80"/>
      <c r="E197" s="80" t="s">
        <v>60</v>
      </c>
      <c r="F197" s="80"/>
      <c r="G197" s="80"/>
      <c r="H197" s="80"/>
      <c r="I197" s="80"/>
      <c r="J197" s="80"/>
      <c r="K197" s="80"/>
      <c r="L197" s="127"/>
      <c r="M197" s="80"/>
      <c r="N197" s="80"/>
      <c r="O197" s="80"/>
      <c r="P197" s="687" t="e">
        <f>#REF!</f>
        <v>#REF!</v>
      </c>
      <c r="Q197" s="698"/>
      <c r="R197" s="698"/>
      <c r="S197" s="698"/>
      <c r="T197" s="698"/>
      <c r="U197" s="698"/>
      <c r="V197" s="698"/>
      <c r="W197" s="124" t="s">
        <v>87</v>
      </c>
      <c r="X197" s="120"/>
      <c r="Y197" s="688">
        <v>200</v>
      </c>
      <c r="Z197" s="689"/>
      <c r="AA197" s="689"/>
      <c r="AB197" s="689"/>
      <c r="AC197" s="689"/>
      <c r="AD197" s="689"/>
      <c r="AE197" s="689"/>
      <c r="AF197" s="689"/>
      <c r="AG197" s="124" t="s">
        <v>89</v>
      </c>
      <c r="AH197" s="120"/>
      <c r="AI197" s="690" t="e">
        <f>INT(P197/Y197)</f>
        <v>#REF!</v>
      </c>
      <c r="AJ197" s="691"/>
      <c r="AK197" s="691"/>
      <c r="AL197" s="691"/>
      <c r="AM197" s="691"/>
      <c r="AN197" s="691"/>
      <c r="AO197" s="691"/>
      <c r="AP197" s="694" t="s">
        <v>516</v>
      </c>
      <c r="AQ197" s="695"/>
      <c r="AR197" s="695"/>
      <c r="AS197" s="695"/>
      <c r="AT197" s="695"/>
      <c r="AU197" s="695"/>
      <c r="AV197" s="695"/>
      <c r="AW197" s="695"/>
      <c r="AX197" s="695"/>
      <c r="AY197" s="695"/>
      <c r="AZ197" s="695"/>
      <c r="BA197" s="80"/>
      <c r="BB197" s="80"/>
      <c r="BC197" s="80"/>
      <c r="BD197" s="80"/>
      <c r="BE197" s="80"/>
      <c r="BF197" s="80"/>
      <c r="BG197" s="80"/>
      <c r="BH197" s="80"/>
      <c r="BI197" s="80"/>
      <c r="BJ197" s="80"/>
      <c r="BK197" s="80"/>
      <c r="BL197" s="80"/>
      <c r="BM197" s="80"/>
      <c r="BN197" s="80"/>
      <c r="BO197" s="80"/>
      <c r="BP197" s="80"/>
      <c r="BQ197" s="115" t="e">
        <f>SUM(BR197:BT197)</f>
        <v>#REF!</v>
      </c>
      <c r="BR197" s="115"/>
      <c r="BS197" s="115" t="e">
        <f>AI197</f>
        <v>#REF!</v>
      </c>
      <c r="BT197" s="115"/>
    </row>
    <row r="198" spans="1:75" ht="18" customHeight="1">
      <c r="A198" s="113"/>
      <c r="B198" s="80"/>
      <c r="C198" s="80"/>
      <c r="D198" s="80"/>
      <c r="E198" s="80" t="s">
        <v>61</v>
      </c>
      <c r="F198" s="80"/>
      <c r="G198" s="80"/>
      <c r="H198" s="80"/>
      <c r="I198" s="80"/>
      <c r="J198" s="80"/>
      <c r="K198" s="80"/>
      <c r="L198" s="127"/>
      <c r="M198" s="80"/>
      <c r="N198" s="80"/>
      <c r="O198" s="80"/>
      <c r="P198" s="687" t="e">
        <f>#REF!</f>
        <v>#REF!</v>
      </c>
      <c r="Q198" s="698"/>
      <c r="R198" s="698"/>
      <c r="S198" s="698"/>
      <c r="T198" s="698"/>
      <c r="U198" s="698"/>
      <c r="V198" s="698"/>
      <c r="W198" s="124" t="s">
        <v>87</v>
      </c>
      <c r="X198" s="120"/>
      <c r="Y198" s="688">
        <v>200</v>
      </c>
      <c r="Z198" s="689"/>
      <c r="AA198" s="689"/>
      <c r="AB198" s="689"/>
      <c r="AC198" s="689"/>
      <c r="AD198" s="689"/>
      <c r="AE198" s="689"/>
      <c r="AF198" s="689"/>
      <c r="AG198" s="124" t="s">
        <v>89</v>
      </c>
      <c r="AH198" s="120"/>
      <c r="AI198" s="690" t="e">
        <f>INT(P198/Y198)</f>
        <v>#REF!</v>
      </c>
      <c r="AJ198" s="691"/>
      <c r="AK198" s="691"/>
      <c r="AL198" s="691"/>
      <c r="AM198" s="691"/>
      <c r="AN198" s="691"/>
      <c r="AO198" s="691"/>
      <c r="AP198" s="694" t="s">
        <v>516</v>
      </c>
      <c r="AQ198" s="695"/>
      <c r="AR198" s="695"/>
      <c r="AS198" s="695"/>
      <c r="AT198" s="695"/>
      <c r="AU198" s="695"/>
      <c r="AV198" s="695"/>
      <c r="AW198" s="695"/>
      <c r="AX198" s="695"/>
      <c r="AY198" s="695"/>
      <c r="AZ198" s="695"/>
      <c r="BA198" s="80"/>
      <c r="BB198" s="80"/>
      <c r="BC198" s="80"/>
      <c r="BD198" s="80"/>
      <c r="BE198" s="80"/>
      <c r="BF198" s="80"/>
      <c r="BG198" s="80"/>
      <c r="BH198" s="80"/>
      <c r="BI198" s="80"/>
      <c r="BJ198" s="80"/>
      <c r="BK198" s="80"/>
      <c r="BL198" s="80"/>
      <c r="BM198" s="80"/>
      <c r="BN198" s="80"/>
      <c r="BO198" s="80"/>
      <c r="BP198" s="80"/>
      <c r="BQ198" s="115" t="e">
        <f>SUM(BR198:BT198)</f>
        <v>#REF!</v>
      </c>
      <c r="BR198" s="115" t="e">
        <f>AI198</f>
        <v>#REF!</v>
      </c>
      <c r="BS198" s="115"/>
      <c r="BT198" s="115"/>
    </row>
    <row r="199" spans="1:75" ht="18" customHeight="1">
      <c r="A199" s="113"/>
      <c r="B199" s="80"/>
      <c r="C199" s="80"/>
      <c r="D199" s="80"/>
      <c r="E199" s="80" t="s">
        <v>62</v>
      </c>
      <c r="F199" s="80"/>
      <c r="G199" s="80"/>
      <c r="H199" s="80"/>
      <c r="I199" s="80"/>
      <c r="J199" s="80"/>
      <c r="K199" s="80"/>
      <c r="L199" s="127"/>
      <c r="M199" s="80"/>
      <c r="N199" s="80"/>
      <c r="O199" s="80"/>
      <c r="P199" s="687" t="e">
        <f>#REF!</f>
        <v>#REF!</v>
      </c>
      <c r="Q199" s="698"/>
      <c r="R199" s="698"/>
      <c r="S199" s="698"/>
      <c r="T199" s="698"/>
      <c r="U199" s="698"/>
      <c r="V199" s="698"/>
      <c r="W199" s="124" t="s">
        <v>87</v>
      </c>
      <c r="X199" s="120"/>
      <c r="Y199" s="688">
        <v>200</v>
      </c>
      <c r="Z199" s="689"/>
      <c r="AA199" s="689"/>
      <c r="AB199" s="689"/>
      <c r="AC199" s="689"/>
      <c r="AD199" s="689"/>
      <c r="AE199" s="689"/>
      <c r="AF199" s="689"/>
      <c r="AG199" s="124" t="s">
        <v>89</v>
      </c>
      <c r="AH199" s="120"/>
      <c r="AI199" s="690" t="e">
        <f>INT(P199/Y199)</f>
        <v>#REF!</v>
      </c>
      <c r="AJ199" s="691"/>
      <c r="AK199" s="691"/>
      <c r="AL199" s="691"/>
      <c r="AM199" s="691"/>
      <c r="AN199" s="691"/>
      <c r="AO199" s="691"/>
      <c r="AP199" s="694" t="s">
        <v>516</v>
      </c>
      <c r="AQ199" s="695"/>
      <c r="AR199" s="695"/>
      <c r="AS199" s="695"/>
      <c r="AT199" s="695"/>
      <c r="AU199" s="695"/>
      <c r="AV199" s="695"/>
      <c r="AW199" s="695"/>
      <c r="AX199" s="695"/>
      <c r="AY199" s="695"/>
      <c r="AZ199" s="695"/>
      <c r="BA199" s="80"/>
      <c r="BB199" s="80"/>
      <c r="BC199" s="80"/>
      <c r="BD199" s="80"/>
      <c r="BE199" s="80"/>
      <c r="BF199" s="80"/>
      <c r="BG199" s="80"/>
      <c r="BH199" s="80"/>
      <c r="BI199" s="80"/>
      <c r="BJ199" s="80"/>
      <c r="BK199" s="80"/>
      <c r="BL199" s="80"/>
      <c r="BM199" s="80"/>
      <c r="BN199" s="80"/>
      <c r="BO199" s="80"/>
      <c r="BP199" s="80"/>
      <c r="BQ199" s="115" t="e">
        <f>SUM(BR199:BT199)</f>
        <v>#REF!</v>
      </c>
      <c r="BR199" s="115"/>
      <c r="BS199" s="115"/>
      <c r="BT199" s="115" t="e">
        <f>AI199</f>
        <v>#REF!</v>
      </c>
    </row>
    <row r="200" spans="1:75" ht="18" customHeight="1">
      <c r="A200" s="113"/>
      <c r="B200" s="80"/>
      <c r="C200" s="80" t="s">
        <v>57</v>
      </c>
      <c r="D200" s="80"/>
      <c r="E200" s="80"/>
      <c r="F200" s="80"/>
      <c r="G200" s="80"/>
      <c r="H200" s="80"/>
      <c r="I200" s="80"/>
      <c r="J200" s="80"/>
      <c r="K200" s="80"/>
      <c r="L200" s="127"/>
      <c r="M200" s="80"/>
      <c r="N200" s="80"/>
      <c r="O200" s="80"/>
      <c r="P200" s="80"/>
      <c r="Q200" s="80"/>
      <c r="R200" s="80"/>
      <c r="S200" s="80"/>
      <c r="T200" s="128"/>
      <c r="U200" s="80"/>
      <c r="V200" s="129"/>
      <c r="W200" s="80"/>
      <c r="X200" s="80"/>
      <c r="Y200" s="80"/>
      <c r="Z200" s="80"/>
      <c r="AA200" s="80"/>
      <c r="AB200" s="80"/>
      <c r="AC200" s="80"/>
      <c r="AD200" s="129"/>
      <c r="AE200" s="80"/>
      <c r="AF200" s="80"/>
      <c r="AG200" s="80"/>
      <c r="AH200" s="80"/>
      <c r="AI200" s="128"/>
      <c r="AJ200" s="80"/>
      <c r="AK200" s="129"/>
      <c r="AL200" s="80"/>
      <c r="AM200" s="80"/>
      <c r="AN200" s="80"/>
      <c r="AO200" s="80"/>
      <c r="AP200" s="80"/>
      <c r="AQ200" s="80"/>
      <c r="AR200" s="80"/>
      <c r="AS200" s="80"/>
      <c r="AT200" s="80"/>
      <c r="AU200" s="80"/>
      <c r="AV200" s="80"/>
      <c r="AW200" s="80"/>
      <c r="AX200" s="80"/>
      <c r="AY200" s="80"/>
      <c r="AZ200" s="80"/>
      <c r="BA200" s="80"/>
      <c r="BB200" s="80"/>
      <c r="BC200" s="80"/>
      <c r="BD200" s="80"/>
      <c r="BE200" s="80"/>
      <c r="BF200" s="80"/>
      <c r="BG200" s="80"/>
      <c r="BH200" s="80"/>
      <c r="BI200" s="80"/>
      <c r="BJ200" s="80"/>
      <c r="BK200" s="80"/>
      <c r="BL200" s="80"/>
      <c r="BM200" s="80"/>
      <c r="BN200" s="80"/>
      <c r="BO200" s="80"/>
      <c r="BP200" s="80"/>
      <c r="BQ200" s="130" t="e">
        <f>SUM(BR200:BT200)</f>
        <v>#REF!</v>
      </c>
      <c r="BR200" s="130" t="e">
        <f>SUM(BR193:BR199)</f>
        <v>#REF!</v>
      </c>
      <c r="BS200" s="130" t="e">
        <f>SUM(BS193:BS199)</f>
        <v>#REF!</v>
      </c>
      <c r="BT200" s="130" t="e">
        <f>SUM(BT193:BT199)</f>
        <v>#REF!</v>
      </c>
    </row>
    <row r="201" spans="1:75" ht="18" customHeight="1">
      <c r="A201" s="113"/>
      <c r="B201" s="80" t="s">
        <v>143</v>
      </c>
      <c r="C201" s="80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M201" s="80"/>
      <c r="AN201" s="80"/>
      <c r="AO201" s="80"/>
      <c r="AP201" s="80"/>
      <c r="AQ201" s="80"/>
      <c r="AR201" s="80"/>
      <c r="AS201" s="80"/>
      <c r="AT201" s="80"/>
      <c r="AU201" s="80"/>
      <c r="AV201" s="80"/>
      <c r="AW201" s="80"/>
      <c r="AX201" s="80"/>
      <c r="AY201" s="80"/>
      <c r="AZ201" s="80"/>
      <c r="BA201" s="80"/>
      <c r="BB201" s="80"/>
      <c r="BC201" s="80"/>
      <c r="BD201" s="80"/>
      <c r="BE201" s="80"/>
      <c r="BF201" s="80"/>
      <c r="BG201" s="80"/>
      <c r="BH201" s="80"/>
      <c r="BI201" s="80"/>
      <c r="BJ201" s="80"/>
      <c r="BK201" s="80"/>
      <c r="BL201" s="80"/>
      <c r="BM201" s="80"/>
      <c r="BN201" s="80"/>
      <c r="BO201" s="80"/>
      <c r="BP201" s="80"/>
      <c r="BQ201" s="116"/>
      <c r="BR201" s="116"/>
      <c r="BS201" s="116"/>
      <c r="BT201" s="116"/>
      <c r="BW201" s="125"/>
    </row>
    <row r="202" spans="1:75" ht="18" customHeight="1">
      <c r="A202" s="113"/>
      <c r="B202" s="80"/>
      <c r="C202" s="128" t="s">
        <v>144</v>
      </c>
      <c r="D202" s="80"/>
      <c r="E202" s="80"/>
      <c r="F202" s="80"/>
      <c r="G202" s="80"/>
      <c r="H202" s="80"/>
      <c r="I202" s="80"/>
      <c r="J202" s="80"/>
      <c r="K202" s="80"/>
      <c r="L202" s="127"/>
      <c r="M202" s="80"/>
      <c r="N202" s="80"/>
      <c r="O202" s="697">
        <v>3</v>
      </c>
      <c r="P202" s="691"/>
      <c r="Q202" s="691"/>
      <c r="R202" s="80" t="s">
        <v>91</v>
      </c>
      <c r="S202" s="80"/>
      <c r="T202" s="120"/>
      <c r="U202" s="120"/>
      <c r="V202" s="80"/>
      <c r="W202" s="696" t="e">
        <f>$BW$188</f>
        <v>#REF!</v>
      </c>
      <c r="X202" s="691"/>
      <c r="Y202" s="691"/>
      <c r="Z202" s="691"/>
      <c r="AA202" s="691"/>
      <c r="AB202" s="691"/>
      <c r="AC202" s="677" t="s">
        <v>459</v>
      </c>
      <c r="AD202" s="698"/>
      <c r="AE202" s="698"/>
      <c r="AF202" s="698"/>
      <c r="AG202" s="698"/>
      <c r="AH202" s="699" t="s">
        <v>460</v>
      </c>
      <c r="AI202" s="698"/>
      <c r="AJ202" s="700" t="e">
        <f>INT(O202*W202/(1600))</f>
        <v>#REF!</v>
      </c>
      <c r="AK202" s="698"/>
      <c r="AL202" s="698"/>
      <c r="AM202" s="698"/>
      <c r="AN202" s="698"/>
      <c r="AO202" s="698"/>
      <c r="AP202" s="698"/>
      <c r="AQ202" s="80"/>
      <c r="AR202" s="80"/>
      <c r="AS202" s="80"/>
      <c r="AT202" s="80"/>
      <c r="AU202" s="80"/>
      <c r="AV202" s="80"/>
      <c r="AW202" s="80"/>
      <c r="AX202" s="80"/>
      <c r="AY202" s="80"/>
      <c r="AZ202" s="80"/>
      <c r="BA202" s="80"/>
      <c r="BB202" s="80"/>
      <c r="BC202" s="80"/>
      <c r="BD202" s="80"/>
      <c r="BE202" s="80"/>
      <c r="BF202" s="80"/>
      <c r="BG202" s="80"/>
      <c r="BH202" s="80"/>
      <c r="BI202" s="80"/>
      <c r="BJ202" s="80"/>
      <c r="BK202" s="80"/>
      <c r="BL202" s="80"/>
      <c r="BM202" s="80"/>
      <c r="BN202" s="80"/>
      <c r="BO202" s="80"/>
      <c r="BP202" s="80"/>
      <c r="BQ202" s="115" t="e">
        <f>SUM(BR202:BT202)</f>
        <v>#REF!</v>
      </c>
      <c r="BR202" s="115" t="e">
        <f>AJ202</f>
        <v>#REF!</v>
      </c>
      <c r="BS202" s="115"/>
      <c r="BT202" s="115"/>
    </row>
    <row r="203" spans="1:75" ht="18" customHeight="1">
      <c r="A203" s="113"/>
      <c r="B203" s="80"/>
      <c r="C203" s="128" t="s">
        <v>145</v>
      </c>
      <c r="D203" s="80"/>
      <c r="E203" s="80"/>
      <c r="F203" s="80"/>
      <c r="G203" s="80"/>
      <c r="H203" s="80"/>
      <c r="I203" s="80"/>
      <c r="J203" s="80"/>
      <c r="K203" s="80"/>
      <c r="L203" s="127"/>
      <c r="M203" s="80"/>
      <c r="N203" s="80"/>
      <c r="O203" s="697">
        <v>1</v>
      </c>
      <c r="P203" s="691"/>
      <c r="Q203" s="691"/>
      <c r="R203" s="80" t="s">
        <v>91</v>
      </c>
      <c r="S203" s="80"/>
      <c r="T203" s="120"/>
      <c r="U203" s="120"/>
      <c r="V203" s="80"/>
      <c r="W203" s="696" t="e">
        <f>$BW$187</f>
        <v>#REF!</v>
      </c>
      <c r="X203" s="691"/>
      <c r="Y203" s="691"/>
      <c r="Z203" s="691"/>
      <c r="AA203" s="691"/>
      <c r="AB203" s="691"/>
      <c r="AC203" s="677" t="s">
        <v>459</v>
      </c>
      <c r="AD203" s="698"/>
      <c r="AE203" s="698"/>
      <c r="AF203" s="698"/>
      <c r="AG203" s="698"/>
      <c r="AH203" s="699" t="s">
        <v>460</v>
      </c>
      <c r="AI203" s="698"/>
      <c r="AJ203" s="700" t="e">
        <f>INT(O203*W203/(1600))</f>
        <v>#REF!</v>
      </c>
      <c r="AK203" s="698"/>
      <c r="AL203" s="698"/>
      <c r="AM203" s="698"/>
      <c r="AN203" s="698"/>
      <c r="AO203" s="698"/>
      <c r="AP203" s="698"/>
      <c r="AQ203" s="80"/>
      <c r="AR203" s="80"/>
      <c r="AS203" s="80"/>
      <c r="AT203" s="80"/>
      <c r="AU203" s="80"/>
      <c r="AV203" s="80"/>
      <c r="AW203" s="80"/>
      <c r="AX203" s="80"/>
      <c r="AY203" s="80"/>
      <c r="AZ203" s="80"/>
      <c r="BA203" s="80"/>
      <c r="BB203" s="80"/>
      <c r="BC203" s="80"/>
      <c r="BD203" s="80"/>
      <c r="BE203" s="80"/>
      <c r="BF203" s="80"/>
      <c r="BG203" s="80"/>
      <c r="BH203" s="80"/>
      <c r="BI203" s="80"/>
      <c r="BJ203" s="80"/>
      <c r="BK203" s="80"/>
      <c r="BL203" s="80"/>
      <c r="BM203" s="80"/>
      <c r="BN203" s="80"/>
      <c r="BO203" s="80"/>
      <c r="BP203" s="80"/>
      <c r="BQ203" s="115" t="e">
        <f>SUM(BR203:BT203)</f>
        <v>#REF!</v>
      </c>
      <c r="BR203" s="115" t="e">
        <f>AJ203</f>
        <v>#REF!</v>
      </c>
      <c r="BS203" s="115"/>
      <c r="BT203" s="115"/>
    </row>
    <row r="204" spans="1:75" ht="18" customHeight="1">
      <c r="A204" s="113"/>
      <c r="B204" s="80"/>
      <c r="C204" s="80" t="s">
        <v>57</v>
      </c>
      <c r="D204" s="80"/>
      <c r="E204" s="80"/>
      <c r="F204" s="80"/>
      <c r="G204" s="80"/>
      <c r="H204" s="80"/>
      <c r="I204" s="80"/>
      <c r="J204" s="80"/>
      <c r="K204" s="80"/>
      <c r="L204" s="127"/>
      <c r="M204" s="80"/>
      <c r="N204" s="80"/>
      <c r="O204" s="80"/>
      <c r="P204" s="80"/>
      <c r="Q204" s="80"/>
      <c r="R204" s="80"/>
      <c r="S204" s="80"/>
      <c r="T204" s="128"/>
      <c r="U204" s="80"/>
      <c r="V204" s="129"/>
      <c r="W204" s="80"/>
      <c r="X204" s="80"/>
      <c r="Y204" s="80"/>
      <c r="Z204" s="80"/>
      <c r="AA204" s="80"/>
      <c r="AB204" s="80"/>
      <c r="AC204" s="80"/>
      <c r="AD204" s="129"/>
      <c r="AE204" s="80"/>
      <c r="AF204" s="80"/>
      <c r="AG204" s="80"/>
      <c r="AH204" s="80"/>
      <c r="AI204" s="128"/>
      <c r="AJ204" s="80"/>
      <c r="AK204" s="129"/>
      <c r="AL204" s="80"/>
      <c r="AM204" s="80"/>
      <c r="AN204" s="80"/>
      <c r="AO204" s="80"/>
      <c r="AP204" s="80"/>
      <c r="AQ204" s="80"/>
      <c r="AR204" s="80"/>
      <c r="AS204" s="80"/>
      <c r="AT204" s="80"/>
      <c r="AU204" s="80"/>
      <c r="AV204" s="80"/>
      <c r="AW204" s="80"/>
      <c r="AX204" s="80"/>
      <c r="AY204" s="80"/>
      <c r="AZ204" s="80"/>
      <c r="BA204" s="80"/>
      <c r="BB204" s="80"/>
      <c r="BC204" s="80"/>
      <c r="BD204" s="80"/>
      <c r="BE204" s="80"/>
      <c r="BF204" s="80"/>
      <c r="BG204" s="80"/>
      <c r="BH204" s="80"/>
      <c r="BI204" s="80"/>
      <c r="BJ204" s="80"/>
      <c r="BK204" s="80"/>
      <c r="BL204" s="80"/>
      <c r="BM204" s="80"/>
      <c r="BN204" s="80"/>
      <c r="BO204" s="80"/>
      <c r="BP204" s="80"/>
      <c r="BQ204" s="130" t="e">
        <f>SUM(BR204:BT204)</f>
        <v>#REF!</v>
      </c>
      <c r="BR204" s="130" t="e">
        <f>SUM(BR202:BR203)</f>
        <v>#REF!</v>
      </c>
      <c r="BS204" s="130">
        <f>SUM(BS202:BS203)</f>
        <v>0</v>
      </c>
      <c r="BT204" s="130">
        <f>SUM(BT202:BT203)</f>
        <v>0</v>
      </c>
    </row>
    <row r="205" spans="1:75" ht="18" customHeight="1">
      <c r="A205" s="113"/>
      <c r="B205" s="24" t="s">
        <v>462</v>
      </c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  <c r="AK205" s="80"/>
      <c r="AL205" s="80"/>
      <c r="AM205" s="80"/>
      <c r="AN205" s="80"/>
      <c r="AO205" s="80"/>
      <c r="AP205" s="80"/>
      <c r="AQ205" s="80"/>
      <c r="AR205" s="80"/>
      <c r="AS205" s="80"/>
      <c r="AT205" s="80"/>
      <c r="AU205" s="80"/>
      <c r="AV205" s="80"/>
      <c r="AW205" s="80"/>
      <c r="AX205" s="80"/>
      <c r="AY205" s="80"/>
      <c r="AZ205" s="80"/>
      <c r="BA205" s="80"/>
      <c r="BB205" s="80"/>
      <c r="BC205" s="80"/>
      <c r="BD205" s="80"/>
      <c r="BE205" s="80"/>
      <c r="BF205" s="80"/>
      <c r="BG205" s="80"/>
      <c r="BH205" s="80"/>
      <c r="BI205" s="80"/>
      <c r="BJ205" s="80"/>
      <c r="BK205" s="80"/>
      <c r="BL205" s="80"/>
      <c r="BM205" s="80"/>
      <c r="BN205" s="80"/>
      <c r="BO205" s="80"/>
      <c r="BP205" s="80"/>
      <c r="BQ205" s="116"/>
      <c r="BR205" s="116"/>
      <c r="BS205" s="116"/>
      <c r="BT205" s="116"/>
      <c r="BW205" s="125"/>
    </row>
    <row r="206" spans="1:75" ht="18" customHeight="1">
      <c r="A206" s="113"/>
      <c r="B206" s="80"/>
      <c r="C206" s="80" t="s">
        <v>146</v>
      </c>
      <c r="D206" s="80"/>
      <c r="E206" s="80"/>
      <c r="F206" s="80"/>
      <c r="G206" s="80"/>
      <c r="H206" s="80"/>
      <c r="I206" s="80"/>
      <c r="J206" s="80"/>
      <c r="K206" s="80"/>
      <c r="L206" s="127"/>
      <c r="M206" s="80"/>
      <c r="N206" s="80"/>
      <c r="O206" s="80"/>
      <c r="P206" s="80"/>
      <c r="Q206" s="80"/>
      <c r="R206" s="80"/>
      <c r="S206" s="80"/>
      <c r="T206" s="128"/>
      <c r="U206" s="80"/>
      <c r="V206" s="129"/>
      <c r="W206" s="694" t="s">
        <v>517</v>
      </c>
      <c r="X206" s="695"/>
      <c r="Y206" s="695"/>
      <c r="Z206" s="695"/>
      <c r="AA206" s="695"/>
      <c r="AB206" s="695"/>
      <c r="AC206" s="695"/>
      <c r="AD206" s="695"/>
      <c r="AE206" s="695"/>
      <c r="AF206" s="695"/>
      <c r="AG206" s="695"/>
      <c r="AH206" s="80"/>
      <c r="AI206" s="128"/>
      <c r="AJ206" s="80"/>
      <c r="AK206" s="129"/>
      <c r="AL206" s="80"/>
      <c r="AM206" s="80"/>
      <c r="AN206" s="80"/>
      <c r="AO206" s="80"/>
      <c r="AP206" s="80"/>
      <c r="AQ206" s="80"/>
      <c r="AR206" s="80"/>
      <c r="AS206" s="80"/>
      <c r="AT206" s="80"/>
      <c r="AU206" s="80"/>
      <c r="AV206" s="80"/>
      <c r="AW206" s="80"/>
      <c r="AX206" s="80"/>
      <c r="AY206" s="80"/>
      <c r="AZ206" s="80"/>
      <c r="BA206" s="80"/>
      <c r="BB206" s="80"/>
      <c r="BC206" s="80"/>
      <c r="BD206" s="80"/>
      <c r="BE206" s="80"/>
      <c r="BF206" s="80"/>
      <c r="BG206" s="80"/>
      <c r="BH206" s="80"/>
      <c r="BI206" s="80"/>
      <c r="BJ206" s="80"/>
      <c r="BK206" s="80"/>
      <c r="BL206" s="80"/>
      <c r="BM206" s="80"/>
      <c r="BN206" s="80"/>
      <c r="BO206" s="80"/>
      <c r="BP206" s="80"/>
      <c r="BQ206" s="115"/>
      <c r="BR206" s="115"/>
      <c r="BS206" s="115"/>
      <c r="BT206" s="115"/>
    </row>
    <row r="207" spans="1:75" ht="18" customHeight="1">
      <c r="A207" s="113"/>
      <c r="B207" s="80"/>
      <c r="C207" s="677" t="s">
        <v>457</v>
      </c>
      <c r="D207" s="698"/>
      <c r="E207" s="698"/>
      <c r="F207" s="698"/>
      <c r="G207" s="698"/>
      <c r="H207" s="698"/>
      <c r="I207" s="698"/>
      <c r="J207" s="698"/>
      <c r="K207" s="698"/>
      <c r="L207" s="698"/>
      <c r="M207" s="698"/>
      <c r="N207" s="698"/>
      <c r="O207" s="698"/>
      <c r="P207" s="698"/>
      <c r="Q207" s="698"/>
      <c r="R207" s="698"/>
      <c r="S207" s="698"/>
      <c r="T207" s="698"/>
      <c r="U207" s="698"/>
      <c r="V207" s="698"/>
      <c r="W207" s="698"/>
      <c r="X207" s="698"/>
      <c r="Y207" s="698"/>
      <c r="Z207" s="698"/>
      <c r="AA207" s="698"/>
      <c r="AB207" s="698"/>
      <c r="AC207" s="698"/>
      <c r="AD207" s="698"/>
      <c r="AE207" s="698"/>
      <c r="AF207" s="698"/>
      <c r="AG207" s="698"/>
      <c r="AH207" s="698"/>
      <c r="AI207" s="698"/>
      <c r="AJ207" s="698"/>
      <c r="AK207" s="698"/>
      <c r="AL207" s="698"/>
      <c r="AM207" s="698"/>
      <c r="AN207" s="698"/>
      <c r="AO207" s="698"/>
      <c r="AP207" s="122"/>
      <c r="AQ207" s="122"/>
      <c r="AR207" s="122"/>
      <c r="AS207" s="80"/>
      <c r="AT207" s="80"/>
      <c r="AU207" s="80"/>
      <c r="AV207" s="80"/>
      <c r="AW207" s="80"/>
      <c r="AX207" s="80"/>
      <c r="AY207" s="80"/>
      <c r="AZ207" s="80"/>
      <c r="BA207" s="80"/>
      <c r="BB207" s="80"/>
      <c r="BC207" s="80"/>
      <c r="BD207" s="80"/>
      <c r="BE207" s="80"/>
      <c r="BF207" s="80"/>
      <c r="BG207" s="80"/>
      <c r="BH207" s="80"/>
      <c r="BI207" s="80"/>
      <c r="BJ207" s="80"/>
      <c r="BK207" s="80"/>
      <c r="BL207" s="80"/>
      <c r="BM207" s="80"/>
      <c r="BN207" s="80"/>
      <c r="BO207" s="80"/>
      <c r="BP207" s="80"/>
      <c r="BQ207" s="115"/>
      <c r="BR207" s="115"/>
      <c r="BS207" s="115"/>
      <c r="BT207" s="115"/>
    </row>
    <row r="208" spans="1:75" ht="18" customHeight="1">
      <c r="A208" s="113"/>
      <c r="B208" s="80"/>
      <c r="C208" s="677" t="s">
        <v>458</v>
      </c>
      <c r="D208" s="698"/>
      <c r="E208" s="698"/>
      <c r="F208" s="698"/>
      <c r="G208" s="698"/>
      <c r="H208" s="698"/>
      <c r="I208" s="698"/>
      <c r="J208" s="698"/>
      <c r="K208" s="698"/>
      <c r="L208" s="698"/>
      <c r="M208" s="698"/>
      <c r="N208" s="698"/>
      <c r="O208" s="698"/>
      <c r="P208" s="698"/>
      <c r="Q208" s="698"/>
      <c r="R208" s="698"/>
      <c r="S208" s="698"/>
      <c r="T208" s="698"/>
      <c r="U208" s="698"/>
      <c r="V208" s="698"/>
      <c r="W208" s="698"/>
      <c r="X208" s="698"/>
      <c r="Y208" s="698"/>
      <c r="Z208" s="698"/>
      <c r="AA208" s="698"/>
      <c r="AB208" s="698"/>
      <c r="AC208" s="698"/>
      <c r="AD208" s="698"/>
      <c r="AE208" s="698"/>
      <c r="AF208" s="698"/>
      <c r="AG208" s="698"/>
      <c r="AH208" s="698"/>
      <c r="AI208" s="698"/>
      <c r="AJ208" s="698"/>
      <c r="AK208" s="698"/>
      <c r="AL208" s="698"/>
      <c r="AM208" s="698"/>
      <c r="AN208" s="698"/>
      <c r="AO208" s="698"/>
      <c r="AP208" s="122"/>
      <c r="AQ208" s="122"/>
      <c r="AR208" s="122"/>
      <c r="AS208" s="80"/>
      <c r="AT208" s="80"/>
      <c r="AU208" s="80"/>
      <c r="AV208" s="80"/>
      <c r="AW208" s="80"/>
      <c r="AX208" s="80"/>
      <c r="AY208" s="80"/>
      <c r="AZ208" s="80"/>
      <c r="BA208" s="80"/>
      <c r="BB208" s="80"/>
      <c r="BC208" s="80"/>
      <c r="BD208" s="80"/>
      <c r="BE208" s="80"/>
      <c r="BF208" s="80"/>
      <c r="BG208" s="80"/>
      <c r="BH208" s="80"/>
      <c r="BI208" s="80"/>
      <c r="BJ208" s="80"/>
      <c r="BK208" s="80"/>
      <c r="BL208" s="80"/>
      <c r="BM208" s="80"/>
      <c r="BN208" s="80"/>
      <c r="BO208" s="80"/>
      <c r="BP208" s="80"/>
      <c r="BQ208" s="115"/>
      <c r="BR208" s="115"/>
      <c r="BS208" s="115"/>
      <c r="BT208" s="115"/>
    </row>
    <row r="209" spans="1:75" ht="18" customHeight="1">
      <c r="A209" s="113"/>
      <c r="B209" s="80"/>
      <c r="C209" s="80" t="s">
        <v>60</v>
      </c>
      <c r="D209" s="80"/>
      <c r="E209" s="80"/>
      <c r="F209" s="80"/>
      <c r="G209" s="123"/>
      <c r="H209" s="120"/>
      <c r="I209" s="120"/>
      <c r="J209" s="120"/>
      <c r="K209" s="120"/>
      <c r="L209" s="80"/>
      <c r="M209" s="80"/>
      <c r="N209" s="681" t="e">
        <f>#REF!</f>
        <v>#REF!</v>
      </c>
      <c r="O209" s="674"/>
      <c r="P209" s="674"/>
      <c r="Q209" s="674"/>
      <c r="R209" s="674"/>
      <c r="S209" s="674"/>
      <c r="T209" s="674"/>
      <c r="U209" s="674"/>
      <c r="V209" s="124" t="s">
        <v>87</v>
      </c>
      <c r="W209" s="120"/>
      <c r="X209" s="692" t="s">
        <v>461</v>
      </c>
      <c r="Y209" s="691"/>
      <c r="Z209" s="691"/>
      <c r="AA209" s="691"/>
      <c r="AB209" s="124" t="s">
        <v>89</v>
      </c>
      <c r="AC209" s="120"/>
      <c r="AD209" s="684" t="e">
        <f>INT(N209/200)</f>
        <v>#REF!</v>
      </c>
      <c r="AE209" s="691"/>
      <c r="AF209" s="691"/>
      <c r="AG209" s="691"/>
      <c r="AH209" s="691"/>
      <c r="AI209" s="691"/>
      <c r="AJ209" s="691"/>
      <c r="AK209" s="177"/>
      <c r="AL209" s="80"/>
      <c r="AM209" s="80"/>
      <c r="AN209" s="80"/>
      <c r="AO209" s="80"/>
      <c r="AP209" s="80"/>
      <c r="AQ209" s="80"/>
      <c r="AR209" s="80"/>
      <c r="AS209" s="80"/>
      <c r="AT209" s="80"/>
      <c r="AU209" s="80"/>
      <c r="AV209" s="80"/>
      <c r="AW209" s="80"/>
      <c r="AX209" s="80"/>
      <c r="AY209" s="80"/>
      <c r="AZ209" s="80"/>
      <c r="BA209" s="80"/>
      <c r="BB209" s="80"/>
      <c r="BC209" s="80"/>
      <c r="BD209" s="80"/>
      <c r="BE209" s="80"/>
      <c r="BF209" s="80"/>
      <c r="BG209" s="80"/>
      <c r="BH209" s="80"/>
      <c r="BI209" s="80"/>
      <c r="BJ209" s="80"/>
      <c r="BK209" s="80"/>
      <c r="BL209" s="80"/>
      <c r="BM209" s="80"/>
      <c r="BN209" s="80"/>
      <c r="BO209" s="80"/>
      <c r="BP209" s="80"/>
      <c r="BQ209" s="115" t="e">
        <f>SUM(BR209:BT209)</f>
        <v>#REF!</v>
      </c>
      <c r="BR209" s="115"/>
      <c r="BS209" s="115" t="e">
        <f>AD209</f>
        <v>#REF!</v>
      </c>
      <c r="BT209" s="115"/>
      <c r="BW209" s="159"/>
    </row>
    <row r="210" spans="1:75" ht="18" customHeight="1">
      <c r="A210" s="113"/>
      <c r="B210" s="80"/>
      <c r="C210" s="80" t="s">
        <v>61</v>
      </c>
      <c r="D210" s="80"/>
      <c r="E210" s="80"/>
      <c r="F210" s="80"/>
      <c r="G210" s="123"/>
      <c r="H210" s="120"/>
      <c r="I210" s="120"/>
      <c r="J210" s="120"/>
      <c r="K210" s="80"/>
      <c r="L210" s="80"/>
      <c r="M210" s="80"/>
      <c r="N210" s="681" t="e">
        <f>#REF!</f>
        <v>#REF!</v>
      </c>
      <c r="O210" s="674"/>
      <c r="P210" s="674"/>
      <c r="Q210" s="674"/>
      <c r="R210" s="674"/>
      <c r="S210" s="674"/>
      <c r="T210" s="674"/>
      <c r="U210" s="674"/>
      <c r="V210" s="124" t="s">
        <v>87</v>
      </c>
      <c r="W210" s="120"/>
      <c r="X210" s="692" t="s">
        <v>461</v>
      </c>
      <c r="Y210" s="691"/>
      <c r="Z210" s="691"/>
      <c r="AA210" s="691"/>
      <c r="AB210" s="124" t="s">
        <v>89</v>
      </c>
      <c r="AC210" s="120"/>
      <c r="AD210" s="684" t="e">
        <f>INT(N210/200)</f>
        <v>#REF!</v>
      </c>
      <c r="AE210" s="691"/>
      <c r="AF210" s="691"/>
      <c r="AG210" s="691"/>
      <c r="AH210" s="691"/>
      <c r="AI210" s="691"/>
      <c r="AJ210" s="691"/>
      <c r="AK210" s="177"/>
      <c r="AL210" s="80"/>
      <c r="AM210" s="80"/>
      <c r="AN210" s="80"/>
      <c r="AO210" s="80"/>
      <c r="AP210" s="80"/>
      <c r="AQ210" s="80"/>
      <c r="AR210" s="80"/>
      <c r="AS210" s="80"/>
      <c r="AT210" s="80"/>
      <c r="AU210" s="80"/>
      <c r="AV210" s="80"/>
      <c r="AW210" s="80"/>
      <c r="AX210" s="80"/>
      <c r="AY210" s="80"/>
      <c r="AZ210" s="80"/>
      <c r="BA210" s="80"/>
      <c r="BB210" s="80"/>
      <c r="BC210" s="80"/>
      <c r="BD210" s="80"/>
      <c r="BE210" s="80"/>
      <c r="BF210" s="80"/>
      <c r="BG210" s="80"/>
      <c r="BH210" s="80"/>
      <c r="BI210" s="80"/>
      <c r="BJ210" s="80"/>
      <c r="BK210" s="80"/>
      <c r="BL210" s="80"/>
      <c r="BM210" s="80"/>
      <c r="BN210" s="80"/>
      <c r="BO210" s="80"/>
      <c r="BP210" s="80"/>
      <c r="BQ210" s="115" t="e">
        <f>SUM(BR210:BT210)</f>
        <v>#REF!</v>
      </c>
      <c r="BR210" s="115" t="e">
        <f>AD210</f>
        <v>#REF!</v>
      </c>
      <c r="BS210" s="115"/>
      <c r="BT210" s="115"/>
      <c r="BW210" s="159"/>
    </row>
    <row r="211" spans="1:75" ht="18" customHeight="1">
      <c r="A211" s="113"/>
      <c r="B211" s="80"/>
      <c r="C211" s="80" t="s">
        <v>62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681" t="e">
        <f>#REF!</f>
        <v>#REF!</v>
      </c>
      <c r="O211" s="674"/>
      <c r="P211" s="674"/>
      <c r="Q211" s="674"/>
      <c r="R211" s="674"/>
      <c r="S211" s="674"/>
      <c r="T211" s="674"/>
      <c r="U211" s="154"/>
      <c r="V211" s="124" t="s">
        <v>87</v>
      </c>
      <c r="W211" s="120"/>
      <c r="X211" s="692" t="s">
        <v>461</v>
      </c>
      <c r="Y211" s="691"/>
      <c r="Z211" s="691"/>
      <c r="AA211" s="691"/>
      <c r="AB211" s="124" t="s">
        <v>89</v>
      </c>
      <c r="AC211" s="120"/>
      <c r="AD211" s="684" t="e">
        <f>INT(N211/200)</f>
        <v>#REF!</v>
      </c>
      <c r="AE211" s="691"/>
      <c r="AF211" s="691"/>
      <c r="AG211" s="691"/>
      <c r="AH211" s="691"/>
      <c r="AI211" s="691"/>
      <c r="AJ211" s="691"/>
      <c r="AK211" s="177"/>
      <c r="AL211" s="80"/>
      <c r="AM211" s="80"/>
      <c r="AN211" s="80"/>
      <c r="AO211" s="80"/>
      <c r="AP211" s="80"/>
      <c r="AQ211" s="80"/>
      <c r="AR211" s="80"/>
      <c r="AS211" s="80"/>
      <c r="AT211" s="80"/>
      <c r="AU211" s="80"/>
      <c r="AV211" s="80"/>
      <c r="AW211" s="80"/>
      <c r="AX211" s="80"/>
      <c r="AY211" s="80"/>
      <c r="AZ211" s="80"/>
      <c r="BA211" s="80"/>
      <c r="BB211" s="80"/>
      <c r="BC211" s="80"/>
      <c r="BD211" s="80"/>
      <c r="BE211" s="80"/>
      <c r="BF211" s="80"/>
      <c r="BG211" s="80"/>
      <c r="BH211" s="80"/>
      <c r="BI211" s="80"/>
      <c r="BJ211" s="80"/>
      <c r="BK211" s="80"/>
      <c r="BL211" s="80"/>
      <c r="BM211" s="80"/>
      <c r="BN211" s="80"/>
      <c r="BO211" s="80"/>
      <c r="BP211" s="80"/>
      <c r="BQ211" s="115" t="e">
        <f>SUM(BR211:BT211)</f>
        <v>#REF!</v>
      </c>
      <c r="BR211" s="115"/>
      <c r="BS211" s="115"/>
      <c r="BT211" s="115" t="e">
        <f>AD211</f>
        <v>#REF!</v>
      </c>
    </row>
    <row r="212" spans="1:75" ht="18" customHeight="1">
      <c r="A212" s="113"/>
      <c r="B212" s="80"/>
      <c r="C212" s="80" t="s">
        <v>57</v>
      </c>
      <c r="D212" s="80"/>
      <c r="E212" s="80"/>
      <c r="F212" s="80"/>
      <c r="G212" s="80"/>
      <c r="H212" s="80"/>
      <c r="I212" s="80"/>
      <c r="J212" s="80"/>
      <c r="K212" s="80"/>
      <c r="L212" s="127"/>
      <c r="M212" s="80"/>
      <c r="N212" s="80"/>
      <c r="O212" s="80"/>
      <c r="P212" s="80"/>
      <c r="Q212" s="80"/>
      <c r="R212" s="80"/>
      <c r="S212" s="80"/>
      <c r="T212" s="128"/>
      <c r="U212" s="80"/>
      <c r="V212" s="129"/>
      <c r="W212" s="80"/>
      <c r="X212" s="80"/>
      <c r="Y212" s="80"/>
      <c r="Z212" s="80"/>
      <c r="AA212" s="80"/>
      <c r="AB212" s="80"/>
      <c r="AC212" s="80"/>
      <c r="AD212" s="129"/>
      <c r="AE212" s="80"/>
      <c r="AF212" s="80"/>
      <c r="AG212" s="80"/>
      <c r="AH212" s="80"/>
      <c r="AI212" s="128"/>
      <c r="AJ212" s="80"/>
      <c r="AK212" s="129"/>
      <c r="AL212" s="80"/>
      <c r="AM212" s="80"/>
      <c r="AN212" s="80"/>
      <c r="AO212" s="80"/>
      <c r="AP212" s="80"/>
      <c r="AQ212" s="80"/>
      <c r="AR212" s="80"/>
      <c r="AS212" s="80"/>
      <c r="AT212" s="80"/>
      <c r="AU212" s="80"/>
      <c r="AV212" s="80"/>
      <c r="AW212" s="80"/>
      <c r="AX212" s="80"/>
      <c r="AY212" s="80"/>
      <c r="AZ212" s="80"/>
      <c r="BA212" s="80"/>
      <c r="BB212" s="80"/>
      <c r="BC212" s="80"/>
      <c r="BD212" s="80"/>
      <c r="BE212" s="80"/>
      <c r="BF212" s="80"/>
      <c r="BG212" s="80"/>
      <c r="BH212" s="80"/>
      <c r="BI212" s="80"/>
      <c r="BJ212" s="80"/>
      <c r="BK212" s="80"/>
      <c r="BL212" s="80"/>
      <c r="BM212" s="80"/>
      <c r="BN212" s="80"/>
      <c r="BO212" s="80"/>
      <c r="BP212" s="80"/>
      <c r="BQ212" s="130" t="e">
        <f>SUM(BR212:BT212)</f>
        <v>#REF!</v>
      </c>
      <c r="BR212" s="130" t="e">
        <f>SUM(BR209:BR211)</f>
        <v>#REF!</v>
      </c>
      <c r="BS212" s="130" t="e">
        <f>SUM(BS209:BS211)</f>
        <v>#REF!</v>
      </c>
      <c r="BT212" s="130" t="e">
        <f>SUM(BT209:BT211)</f>
        <v>#REF!</v>
      </c>
    </row>
    <row r="213" spans="1:75" ht="18" customHeight="1">
      <c r="A213" s="113"/>
      <c r="B213" s="80"/>
      <c r="C213" s="24" t="s">
        <v>467</v>
      </c>
      <c r="D213" s="80"/>
      <c r="E213" s="80"/>
      <c r="F213" s="80"/>
      <c r="G213" s="80"/>
      <c r="H213" s="80"/>
      <c r="I213" s="80"/>
      <c r="J213" s="80"/>
      <c r="K213" s="80"/>
      <c r="L213" s="127"/>
      <c r="M213" s="80"/>
      <c r="N213" s="80"/>
      <c r="O213" s="80"/>
      <c r="P213" s="80"/>
      <c r="Q213" s="80"/>
      <c r="R213" s="80"/>
      <c r="S213" s="80"/>
      <c r="T213" s="128"/>
      <c r="U213" s="80"/>
      <c r="V213" s="129"/>
      <c r="W213" s="694" t="s">
        <v>518</v>
      </c>
      <c r="X213" s="695"/>
      <c r="Y213" s="695"/>
      <c r="Z213" s="695"/>
      <c r="AA213" s="695"/>
      <c r="AB213" s="695"/>
      <c r="AC213" s="695"/>
      <c r="AD213" s="695"/>
      <c r="AE213" s="695"/>
      <c r="AF213" s="695"/>
      <c r="AG213" s="695"/>
      <c r="AH213" s="80"/>
      <c r="AI213" s="128"/>
      <c r="AJ213" s="80"/>
      <c r="AK213" s="129"/>
      <c r="AL213" s="80"/>
      <c r="AM213" s="80"/>
      <c r="AN213" s="80"/>
      <c r="AO213" s="80"/>
      <c r="AP213" s="80"/>
      <c r="AQ213" s="80"/>
      <c r="AR213" s="80"/>
      <c r="AS213" s="80"/>
      <c r="AT213" s="80"/>
      <c r="AU213" s="80"/>
      <c r="AV213" s="80"/>
      <c r="AW213" s="80"/>
      <c r="AX213" s="80"/>
      <c r="AY213" s="80"/>
      <c r="AZ213" s="80"/>
      <c r="BA213" s="80"/>
      <c r="BB213" s="80"/>
      <c r="BC213" s="80"/>
      <c r="BD213" s="80"/>
      <c r="BE213" s="80"/>
      <c r="BF213" s="80"/>
      <c r="BG213" s="80"/>
      <c r="BH213" s="80"/>
      <c r="BI213" s="80"/>
      <c r="BJ213" s="80"/>
      <c r="BK213" s="80"/>
      <c r="BL213" s="80"/>
      <c r="BM213" s="80"/>
      <c r="BN213" s="80"/>
      <c r="BO213" s="80"/>
      <c r="BP213" s="80"/>
      <c r="BQ213" s="115"/>
      <c r="BR213" s="115"/>
      <c r="BS213" s="115"/>
      <c r="BT213" s="115"/>
    </row>
    <row r="214" spans="1:75" ht="18" customHeight="1">
      <c r="A214" s="113"/>
      <c r="B214" s="80"/>
      <c r="C214" s="677" t="s">
        <v>457</v>
      </c>
      <c r="D214" s="698"/>
      <c r="E214" s="698"/>
      <c r="F214" s="698"/>
      <c r="G214" s="698"/>
      <c r="H214" s="698"/>
      <c r="I214" s="698"/>
      <c r="J214" s="698"/>
      <c r="K214" s="698"/>
      <c r="L214" s="698"/>
      <c r="M214" s="698"/>
      <c r="N214" s="698"/>
      <c r="O214" s="698"/>
      <c r="P214" s="698"/>
      <c r="Q214" s="698"/>
      <c r="R214" s="698"/>
      <c r="S214" s="698"/>
      <c r="T214" s="698"/>
      <c r="U214" s="698"/>
      <c r="V214" s="698"/>
      <c r="W214" s="698"/>
      <c r="X214" s="698"/>
      <c r="Y214" s="698"/>
      <c r="Z214" s="698"/>
      <c r="AA214" s="698"/>
      <c r="AB214" s="698"/>
      <c r="AC214" s="698"/>
      <c r="AD214" s="698"/>
      <c r="AE214" s="698"/>
      <c r="AF214" s="698"/>
      <c r="AG214" s="698"/>
      <c r="AH214" s="698"/>
      <c r="AI214" s="698"/>
      <c r="AJ214" s="698"/>
      <c r="AK214" s="698"/>
      <c r="AL214" s="698"/>
      <c r="AM214" s="698"/>
      <c r="AN214" s="698"/>
      <c r="AO214" s="698"/>
      <c r="AP214" s="122"/>
      <c r="AQ214" s="122"/>
      <c r="AR214" s="122"/>
      <c r="AS214" s="80"/>
      <c r="AT214" s="80"/>
      <c r="AU214" s="80"/>
      <c r="AV214" s="80"/>
      <c r="AW214" s="80"/>
      <c r="AX214" s="80"/>
      <c r="AY214" s="80"/>
      <c r="AZ214" s="80"/>
      <c r="BA214" s="80"/>
      <c r="BB214" s="80"/>
      <c r="BC214" s="80"/>
      <c r="BD214" s="80"/>
      <c r="BE214" s="80"/>
      <c r="BF214" s="80"/>
      <c r="BG214" s="80"/>
      <c r="BH214" s="80"/>
      <c r="BI214" s="80"/>
      <c r="BJ214" s="80"/>
      <c r="BK214" s="80"/>
      <c r="BL214" s="80"/>
      <c r="BM214" s="80"/>
      <c r="BN214" s="80"/>
      <c r="BO214" s="80"/>
      <c r="BP214" s="80"/>
      <c r="BQ214" s="115"/>
      <c r="BR214" s="115"/>
      <c r="BS214" s="115"/>
      <c r="BT214" s="115"/>
    </row>
    <row r="215" spans="1:75" ht="18" customHeight="1">
      <c r="A215" s="113"/>
      <c r="B215" s="80"/>
      <c r="C215" s="677" t="s">
        <v>458</v>
      </c>
      <c r="D215" s="698"/>
      <c r="E215" s="698"/>
      <c r="F215" s="698"/>
      <c r="G215" s="698"/>
      <c r="H215" s="698"/>
      <c r="I215" s="698"/>
      <c r="J215" s="698"/>
      <c r="K215" s="698"/>
      <c r="L215" s="698"/>
      <c r="M215" s="698"/>
      <c r="N215" s="698"/>
      <c r="O215" s="698"/>
      <c r="P215" s="698"/>
      <c r="Q215" s="698"/>
      <c r="R215" s="698"/>
      <c r="S215" s="698"/>
      <c r="T215" s="698"/>
      <c r="U215" s="698"/>
      <c r="V215" s="698"/>
      <c r="W215" s="698"/>
      <c r="X215" s="698"/>
      <c r="Y215" s="698"/>
      <c r="Z215" s="698"/>
      <c r="AA215" s="698"/>
      <c r="AB215" s="698"/>
      <c r="AC215" s="698"/>
      <c r="AD215" s="698"/>
      <c r="AE215" s="698"/>
      <c r="AF215" s="698"/>
      <c r="AG215" s="698"/>
      <c r="AH215" s="698"/>
      <c r="AI215" s="698"/>
      <c r="AJ215" s="698"/>
      <c r="AK215" s="698"/>
      <c r="AL215" s="698"/>
      <c r="AM215" s="698"/>
      <c r="AN215" s="698"/>
      <c r="AO215" s="698"/>
      <c r="AP215" s="122"/>
      <c r="AQ215" s="122"/>
      <c r="AR215" s="122"/>
      <c r="AS215" s="80"/>
      <c r="AT215" s="80"/>
      <c r="AU215" s="80"/>
      <c r="AV215" s="80"/>
      <c r="AW215" s="80"/>
      <c r="AX215" s="80"/>
      <c r="AY215" s="80"/>
      <c r="AZ215" s="80"/>
      <c r="BA215" s="80"/>
      <c r="BB215" s="80"/>
      <c r="BC215" s="80"/>
      <c r="BD215" s="80"/>
      <c r="BE215" s="80"/>
      <c r="BF215" s="80"/>
      <c r="BG215" s="80"/>
      <c r="BH215" s="80"/>
      <c r="BI215" s="80"/>
      <c r="BJ215" s="80"/>
      <c r="BK215" s="80"/>
      <c r="BL215" s="80"/>
      <c r="BM215" s="80"/>
      <c r="BN215" s="80"/>
      <c r="BO215" s="80"/>
      <c r="BP215" s="80"/>
      <c r="BQ215" s="115"/>
      <c r="BR215" s="115"/>
      <c r="BS215" s="115"/>
      <c r="BT215" s="115"/>
    </row>
    <row r="216" spans="1:75" ht="18" customHeight="1">
      <c r="A216" s="113"/>
      <c r="B216" s="80"/>
      <c r="C216" s="80" t="s">
        <v>60</v>
      </c>
      <c r="D216" s="80"/>
      <c r="E216" s="80"/>
      <c r="F216" s="80"/>
      <c r="G216" s="123"/>
      <c r="H216" s="120"/>
      <c r="I216" s="120"/>
      <c r="J216" s="120"/>
      <c r="K216" s="120"/>
      <c r="L216" s="80"/>
      <c r="M216" s="80"/>
      <c r="N216" s="681" t="e">
        <f>#REF!</f>
        <v>#REF!</v>
      </c>
      <c r="O216" s="674"/>
      <c r="P216" s="674"/>
      <c r="Q216" s="674"/>
      <c r="R216" s="674"/>
      <c r="S216" s="674"/>
      <c r="T216" s="674"/>
      <c r="U216" s="674"/>
      <c r="V216" s="124" t="s">
        <v>87</v>
      </c>
      <c r="W216" s="120"/>
      <c r="X216" s="692" t="s">
        <v>461</v>
      </c>
      <c r="Y216" s="691"/>
      <c r="Z216" s="691"/>
      <c r="AA216" s="691"/>
      <c r="AB216" s="124" t="s">
        <v>89</v>
      </c>
      <c r="AC216" s="120"/>
      <c r="AD216" s="684" t="e">
        <f>INT(N216/200)</f>
        <v>#REF!</v>
      </c>
      <c r="AE216" s="691"/>
      <c r="AF216" s="691"/>
      <c r="AG216" s="691"/>
      <c r="AH216" s="691"/>
      <c r="AI216" s="691"/>
      <c r="AJ216" s="691"/>
      <c r="AK216" s="80"/>
      <c r="AL216" s="80"/>
      <c r="AM216" s="80"/>
      <c r="AN216" s="80"/>
      <c r="AO216" s="80"/>
      <c r="AP216" s="80"/>
      <c r="AQ216" s="80"/>
      <c r="AR216" s="80"/>
      <c r="AS216" s="80"/>
      <c r="AT216" s="80"/>
      <c r="AU216" s="80"/>
      <c r="AV216" s="80"/>
      <c r="AW216" s="80"/>
      <c r="AX216" s="80"/>
      <c r="AY216" s="80"/>
      <c r="AZ216" s="80"/>
      <c r="BA216" s="80"/>
      <c r="BB216" s="80"/>
      <c r="BC216" s="80"/>
      <c r="BD216" s="80"/>
      <c r="BE216" s="80"/>
      <c r="BF216" s="80"/>
      <c r="BG216" s="80"/>
      <c r="BH216" s="80"/>
      <c r="BI216" s="80"/>
      <c r="BJ216" s="80"/>
      <c r="BK216" s="80"/>
      <c r="BL216" s="80"/>
      <c r="BM216" s="80"/>
      <c r="BN216" s="80"/>
      <c r="BO216" s="80"/>
      <c r="BP216" s="80"/>
      <c r="BQ216" s="115" t="e">
        <f>SUM(BR216:BT216)</f>
        <v>#REF!</v>
      </c>
      <c r="BR216" s="115"/>
      <c r="BS216" s="115" t="e">
        <f>AD216</f>
        <v>#REF!</v>
      </c>
      <c r="BT216" s="115"/>
      <c r="BW216" s="159"/>
    </row>
    <row r="217" spans="1:75" ht="18" customHeight="1">
      <c r="A217" s="113"/>
      <c r="B217" s="80"/>
      <c r="C217" s="80" t="s">
        <v>61</v>
      </c>
      <c r="D217" s="80"/>
      <c r="E217" s="80"/>
      <c r="F217" s="80"/>
      <c r="G217" s="123"/>
      <c r="H217" s="120"/>
      <c r="I217" s="120"/>
      <c r="J217" s="120"/>
      <c r="K217" s="80"/>
      <c r="L217" s="80"/>
      <c r="M217" s="80"/>
      <c r="N217" s="681" t="e">
        <f>#REF!</f>
        <v>#REF!</v>
      </c>
      <c r="O217" s="674"/>
      <c r="P217" s="674"/>
      <c r="Q217" s="674"/>
      <c r="R217" s="674"/>
      <c r="S217" s="674"/>
      <c r="T217" s="674"/>
      <c r="U217" s="674"/>
      <c r="V217" s="124" t="s">
        <v>87</v>
      </c>
      <c r="W217" s="120"/>
      <c r="X217" s="692" t="s">
        <v>461</v>
      </c>
      <c r="Y217" s="691"/>
      <c r="Z217" s="691"/>
      <c r="AA217" s="691"/>
      <c r="AB217" s="124" t="s">
        <v>89</v>
      </c>
      <c r="AC217" s="120"/>
      <c r="AD217" s="684" t="e">
        <f>INT(N217/200)</f>
        <v>#REF!</v>
      </c>
      <c r="AE217" s="691"/>
      <c r="AF217" s="691"/>
      <c r="AG217" s="691"/>
      <c r="AH217" s="691"/>
      <c r="AI217" s="691"/>
      <c r="AJ217" s="691"/>
      <c r="AK217" s="80"/>
      <c r="AL217" s="80"/>
      <c r="AM217" s="80"/>
      <c r="AN217" s="80"/>
      <c r="AO217" s="80"/>
      <c r="AP217" s="80"/>
      <c r="AQ217" s="80"/>
      <c r="AR217" s="80"/>
      <c r="AS217" s="80"/>
      <c r="AT217" s="80"/>
      <c r="AU217" s="80"/>
      <c r="AV217" s="80"/>
      <c r="AW217" s="80"/>
      <c r="AX217" s="80"/>
      <c r="AY217" s="80"/>
      <c r="AZ217" s="80"/>
      <c r="BA217" s="80"/>
      <c r="BB217" s="80"/>
      <c r="BC217" s="80"/>
      <c r="BD217" s="80"/>
      <c r="BE217" s="80"/>
      <c r="BF217" s="80"/>
      <c r="BG217" s="80"/>
      <c r="BH217" s="80"/>
      <c r="BI217" s="80"/>
      <c r="BJ217" s="80"/>
      <c r="BK217" s="80"/>
      <c r="BL217" s="80"/>
      <c r="BM217" s="80"/>
      <c r="BN217" s="80"/>
      <c r="BO217" s="80"/>
      <c r="BP217" s="80"/>
      <c r="BQ217" s="115" t="e">
        <f>SUM(BR217:BT217)</f>
        <v>#REF!</v>
      </c>
      <c r="BR217" s="115" t="e">
        <f>AD217</f>
        <v>#REF!</v>
      </c>
      <c r="BS217" s="115"/>
      <c r="BT217" s="115"/>
      <c r="BW217" s="159"/>
    </row>
    <row r="218" spans="1:75" ht="18" customHeight="1">
      <c r="A218" s="113"/>
      <c r="B218" s="80"/>
      <c r="C218" s="80" t="s">
        <v>62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681" t="e">
        <f>#REF!</f>
        <v>#REF!</v>
      </c>
      <c r="O218" s="674"/>
      <c r="P218" s="674"/>
      <c r="Q218" s="674"/>
      <c r="R218" s="674"/>
      <c r="S218" s="674"/>
      <c r="T218" s="674"/>
      <c r="U218" s="674"/>
      <c r="V218" s="124" t="s">
        <v>87</v>
      </c>
      <c r="W218" s="120"/>
      <c r="X218" s="692" t="s">
        <v>461</v>
      </c>
      <c r="Y218" s="691"/>
      <c r="Z218" s="691"/>
      <c r="AA218" s="691"/>
      <c r="AB218" s="124" t="s">
        <v>89</v>
      </c>
      <c r="AC218" s="120"/>
      <c r="AD218" s="684" t="e">
        <f>INT(N218/200)</f>
        <v>#REF!</v>
      </c>
      <c r="AE218" s="691"/>
      <c r="AF218" s="691"/>
      <c r="AG218" s="691"/>
      <c r="AH218" s="691"/>
      <c r="AI218" s="691"/>
      <c r="AJ218" s="691"/>
      <c r="AK218" s="80"/>
      <c r="AL218" s="80"/>
      <c r="AM218" s="80"/>
      <c r="AN218" s="80"/>
      <c r="AO218" s="80"/>
      <c r="AP218" s="80"/>
      <c r="AQ218" s="80"/>
      <c r="AR218" s="80"/>
      <c r="AS218" s="80"/>
      <c r="AT218" s="80"/>
      <c r="AU218" s="80"/>
      <c r="AV218" s="80"/>
      <c r="AW218" s="80"/>
      <c r="AX218" s="80"/>
      <c r="AY218" s="80"/>
      <c r="AZ218" s="80"/>
      <c r="BA218" s="80"/>
      <c r="BB218" s="80"/>
      <c r="BC218" s="80"/>
      <c r="BD218" s="80"/>
      <c r="BE218" s="80"/>
      <c r="BF218" s="80"/>
      <c r="BG218" s="80"/>
      <c r="BH218" s="80"/>
      <c r="BI218" s="80"/>
      <c r="BJ218" s="80"/>
      <c r="BK218" s="80"/>
      <c r="BL218" s="80"/>
      <c r="BM218" s="80"/>
      <c r="BN218" s="80"/>
      <c r="BO218" s="80"/>
      <c r="BP218" s="80"/>
      <c r="BQ218" s="115" t="e">
        <f>SUM(BR218:BT218)</f>
        <v>#REF!</v>
      </c>
      <c r="BR218" s="115"/>
      <c r="BS218" s="115"/>
      <c r="BT218" s="115" t="e">
        <f>AD218</f>
        <v>#REF!</v>
      </c>
    </row>
    <row r="219" spans="1:75" ht="18" customHeight="1">
      <c r="A219" s="113"/>
      <c r="B219" s="80"/>
      <c r="C219" s="80" t="s">
        <v>57</v>
      </c>
      <c r="D219" s="80"/>
      <c r="E219" s="80"/>
      <c r="F219" s="80"/>
      <c r="G219" s="80"/>
      <c r="H219" s="80"/>
      <c r="I219" s="80"/>
      <c r="J219" s="80"/>
      <c r="K219" s="80"/>
      <c r="L219" s="127"/>
      <c r="M219" s="80"/>
      <c r="N219" s="80"/>
      <c r="O219" s="80"/>
      <c r="P219" s="80"/>
      <c r="Q219" s="80"/>
      <c r="R219" s="80"/>
      <c r="S219" s="80"/>
      <c r="T219" s="128"/>
      <c r="U219" s="80"/>
      <c r="V219" s="129"/>
      <c r="W219" s="80"/>
      <c r="X219" s="80"/>
      <c r="Y219" s="80"/>
      <c r="Z219" s="80"/>
      <c r="AA219" s="80"/>
      <c r="AB219" s="80"/>
      <c r="AC219" s="80"/>
      <c r="AD219" s="129"/>
      <c r="AE219" s="80"/>
      <c r="AF219" s="80"/>
      <c r="AG219" s="80"/>
      <c r="AH219" s="80"/>
      <c r="AI219" s="128"/>
      <c r="AJ219" s="80"/>
      <c r="AK219" s="129"/>
      <c r="AL219" s="80"/>
      <c r="AM219" s="80"/>
      <c r="AN219" s="80"/>
      <c r="AO219" s="80"/>
      <c r="AP219" s="80"/>
      <c r="AQ219" s="80"/>
      <c r="AR219" s="80"/>
      <c r="AS219" s="80"/>
      <c r="AT219" s="80"/>
      <c r="AU219" s="80"/>
      <c r="AV219" s="80"/>
      <c r="AW219" s="80"/>
      <c r="AX219" s="80"/>
      <c r="AY219" s="80"/>
      <c r="AZ219" s="80"/>
      <c r="BA219" s="80"/>
      <c r="BB219" s="80"/>
      <c r="BC219" s="80"/>
      <c r="BD219" s="80"/>
      <c r="BE219" s="80"/>
      <c r="BF219" s="80"/>
      <c r="BG219" s="80"/>
      <c r="BH219" s="80"/>
      <c r="BI219" s="80"/>
      <c r="BJ219" s="80"/>
      <c r="BK219" s="80"/>
      <c r="BL219" s="80"/>
      <c r="BM219" s="80"/>
      <c r="BN219" s="80"/>
      <c r="BO219" s="80"/>
      <c r="BP219" s="80"/>
      <c r="BQ219" s="130" t="e">
        <f>SUM(BR219:BT219)</f>
        <v>#REF!</v>
      </c>
      <c r="BR219" s="130" t="e">
        <f>SUM(BR216:BR218)</f>
        <v>#REF!</v>
      </c>
      <c r="BS219" s="130" t="e">
        <f>SUM(BS216:BS218)</f>
        <v>#REF!</v>
      </c>
      <c r="BT219" s="130" t="e">
        <f>SUM(BT216:BT218)</f>
        <v>#REF!</v>
      </c>
    </row>
    <row r="220" spans="1:75" ht="18" customHeight="1">
      <c r="A220" s="113"/>
      <c r="B220" s="24" t="s">
        <v>463</v>
      </c>
      <c r="C220" s="80"/>
      <c r="D220" s="80"/>
      <c r="E220" s="80"/>
      <c r="F220" s="80"/>
      <c r="G220" s="80"/>
      <c r="H220" s="80"/>
      <c r="I220" s="80"/>
      <c r="J220" s="80"/>
      <c r="K220" s="80"/>
      <c r="L220" s="127"/>
      <c r="M220" s="80"/>
      <c r="N220" s="80"/>
      <c r="O220" s="80"/>
      <c r="P220" s="80"/>
      <c r="Q220" s="80"/>
      <c r="R220" s="80"/>
      <c r="S220" s="80"/>
      <c r="T220" s="128"/>
      <c r="U220" s="80"/>
      <c r="V220" s="129"/>
      <c r="W220" s="80"/>
      <c r="X220" s="80"/>
      <c r="Y220" s="80"/>
      <c r="Z220" s="80"/>
      <c r="AA220" s="80"/>
      <c r="AB220" s="80"/>
      <c r="AC220" s="80"/>
      <c r="AD220" s="129"/>
      <c r="AE220" s="80"/>
      <c r="AF220" s="80"/>
      <c r="AG220" s="80"/>
      <c r="AH220" s="80"/>
      <c r="AI220" s="80"/>
      <c r="AJ220" s="80"/>
      <c r="AK220" s="129"/>
      <c r="AL220" s="80"/>
      <c r="AM220" s="80"/>
      <c r="AN220" s="80"/>
      <c r="AO220" s="80"/>
      <c r="AP220" s="80"/>
      <c r="AQ220" s="80"/>
      <c r="AR220" s="80"/>
      <c r="AS220" s="80"/>
      <c r="AT220" s="80"/>
      <c r="AU220" s="80"/>
      <c r="AV220" s="80"/>
      <c r="AW220" s="80"/>
      <c r="AX220" s="80"/>
      <c r="AY220" s="80"/>
      <c r="AZ220" s="80"/>
      <c r="BA220" s="80"/>
      <c r="BB220" s="80"/>
      <c r="BC220" s="80"/>
      <c r="BD220" s="80"/>
      <c r="BE220" s="80"/>
      <c r="BF220" s="80"/>
      <c r="BG220" s="80"/>
      <c r="BH220" s="80"/>
      <c r="BI220" s="80"/>
      <c r="BJ220" s="80"/>
      <c r="BK220" s="80"/>
      <c r="BL220" s="80"/>
      <c r="BM220" s="80"/>
      <c r="BN220" s="80"/>
      <c r="BO220" s="80"/>
      <c r="BP220" s="80"/>
      <c r="BQ220" s="115"/>
      <c r="BR220" s="115"/>
      <c r="BS220" s="115"/>
      <c r="BT220" s="115"/>
    </row>
    <row r="221" spans="1:75" ht="18" customHeight="1">
      <c r="A221" s="113"/>
      <c r="B221" s="80"/>
      <c r="C221" s="24" t="s">
        <v>464</v>
      </c>
      <c r="D221" s="80"/>
      <c r="E221" s="80"/>
      <c r="F221" s="80"/>
      <c r="G221" s="80"/>
      <c r="H221" s="80"/>
      <c r="I221" s="80"/>
      <c r="J221" s="80"/>
      <c r="K221" s="80"/>
      <c r="L221" s="127"/>
      <c r="M221" s="685" t="s">
        <v>526</v>
      </c>
      <c r="N221" s="686"/>
      <c r="O221" s="686"/>
      <c r="P221" s="686"/>
      <c r="Q221" s="686"/>
      <c r="R221" s="686"/>
      <c r="S221" s="686"/>
      <c r="T221" s="686"/>
      <c r="U221" s="686"/>
      <c r="V221" s="686"/>
      <c r="W221" s="686"/>
      <c r="X221" s="686"/>
      <c r="Y221" s="686"/>
      <c r="Z221" s="80"/>
      <c r="AA221" s="80"/>
      <c r="AB221" s="80"/>
      <c r="AC221" s="129"/>
      <c r="AD221" s="80"/>
      <c r="AE221" s="80"/>
      <c r="AF221" s="80"/>
      <c r="AG221" s="80"/>
      <c r="AH221" s="80"/>
      <c r="AI221" s="80"/>
      <c r="AJ221" s="129"/>
      <c r="AK221" s="80"/>
      <c r="AL221" s="80"/>
      <c r="AM221" s="80"/>
      <c r="AN221" s="80"/>
      <c r="AO221" s="80"/>
      <c r="AP221" s="80"/>
      <c r="AQ221" s="80"/>
      <c r="AR221" s="80"/>
      <c r="AS221" s="80"/>
      <c r="AT221" s="80"/>
      <c r="AU221" s="80"/>
      <c r="AV221" s="80"/>
      <c r="AW221" s="80"/>
      <c r="AX221" s="80"/>
      <c r="AY221" s="80"/>
      <c r="AZ221" s="80"/>
      <c r="BA221" s="80"/>
      <c r="BB221" s="80"/>
      <c r="BC221" s="80"/>
      <c r="BD221" s="80"/>
      <c r="BE221" s="80"/>
      <c r="BF221" s="80"/>
      <c r="BG221" s="80"/>
      <c r="BH221" s="80"/>
      <c r="BI221" s="80"/>
      <c r="BJ221" s="80"/>
      <c r="BK221" s="80"/>
      <c r="BL221" s="80"/>
      <c r="BM221" s="80"/>
      <c r="BN221" s="80"/>
      <c r="BO221" s="80"/>
      <c r="BP221" s="80"/>
      <c r="BQ221" s="115"/>
      <c r="BR221" s="115"/>
      <c r="BS221" s="115"/>
      <c r="BT221" s="115"/>
    </row>
    <row r="222" spans="1:75" ht="18" customHeight="1">
      <c r="A222" s="113"/>
      <c r="B222" s="80"/>
      <c r="C222" s="677" t="s">
        <v>457</v>
      </c>
      <c r="D222" s="698"/>
      <c r="E222" s="698"/>
      <c r="F222" s="698"/>
      <c r="G222" s="698"/>
      <c r="H222" s="698"/>
      <c r="I222" s="698"/>
      <c r="J222" s="698"/>
      <c r="K222" s="698"/>
      <c r="L222" s="698"/>
      <c r="M222" s="698"/>
      <c r="N222" s="698"/>
      <c r="O222" s="698"/>
      <c r="P222" s="698"/>
      <c r="Q222" s="698"/>
      <c r="R222" s="698"/>
      <c r="S222" s="698"/>
      <c r="T222" s="698"/>
      <c r="U222" s="698"/>
      <c r="V222" s="698"/>
      <c r="W222" s="698"/>
      <c r="X222" s="698"/>
      <c r="Y222" s="698"/>
      <c r="Z222" s="698"/>
      <c r="AA222" s="698"/>
      <c r="AB222" s="698"/>
      <c r="AC222" s="698"/>
      <c r="AD222" s="698"/>
      <c r="AE222" s="698"/>
      <c r="AF222" s="698"/>
      <c r="AG222" s="698"/>
      <c r="AH222" s="698"/>
      <c r="AI222" s="698"/>
      <c r="AJ222" s="698"/>
      <c r="AK222" s="698"/>
      <c r="AL222" s="698"/>
      <c r="AM222" s="698"/>
      <c r="AN222" s="698"/>
      <c r="AO222" s="698"/>
      <c r="AP222" s="122"/>
      <c r="AQ222" s="122"/>
      <c r="AR222" s="122"/>
      <c r="AS222" s="80"/>
      <c r="AT222" s="80"/>
      <c r="AU222" s="80"/>
      <c r="AV222" s="80"/>
      <c r="AW222" s="80"/>
      <c r="AX222" s="80"/>
      <c r="AY222" s="80"/>
      <c r="AZ222" s="80"/>
      <c r="BA222" s="80"/>
      <c r="BB222" s="80"/>
      <c r="BC222" s="80"/>
      <c r="BD222" s="80"/>
      <c r="BE222" s="80"/>
      <c r="BF222" s="80"/>
      <c r="BG222" s="80"/>
      <c r="BH222" s="80"/>
      <c r="BI222" s="80"/>
      <c r="BJ222" s="80"/>
      <c r="BK222" s="80"/>
      <c r="BL222" s="80"/>
      <c r="BM222" s="80"/>
      <c r="BN222" s="80"/>
      <c r="BO222" s="80"/>
      <c r="BP222" s="80"/>
      <c r="BQ222" s="115"/>
      <c r="BR222" s="115"/>
      <c r="BS222" s="115"/>
      <c r="BT222" s="115"/>
    </row>
    <row r="223" spans="1:75" ht="18" customHeight="1">
      <c r="A223" s="113"/>
      <c r="B223" s="80"/>
      <c r="C223" s="677" t="s">
        <v>458</v>
      </c>
      <c r="D223" s="698"/>
      <c r="E223" s="698"/>
      <c r="F223" s="698"/>
      <c r="G223" s="698"/>
      <c r="H223" s="698"/>
      <c r="I223" s="698"/>
      <c r="J223" s="698"/>
      <c r="K223" s="698"/>
      <c r="L223" s="698"/>
      <c r="M223" s="698"/>
      <c r="N223" s="698"/>
      <c r="O223" s="698"/>
      <c r="P223" s="698"/>
      <c r="Q223" s="698"/>
      <c r="R223" s="698"/>
      <c r="S223" s="698"/>
      <c r="T223" s="698"/>
      <c r="U223" s="698"/>
      <c r="V223" s="698"/>
      <c r="W223" s="698"/>
      <c r="X223" s="698"/>
      <c r="Y223" s="698"/>
      <c r="Z223" s="698"/>
      <c r="AA223" s="698"/>
      <c r="AB223" s="698"/>
      <c r="AC223" s="698"/>
      <c r="AD223" s="698"/>
      <c r="AE223" s="698"/>
      <c r="AF223" s="698"/>
      <c r="AG223" s="698"/>
      <c r="AH223" s="698"/>
      <c r="AI223" s="698"/>
      <c r="AJ223" s="698"/>
      <c r="AK223" s="698"/>
      <c r="AL223" s="698"/>
      <c r="AM223" s="698"/>
      <c r="AN223" s="698"/>
      <c r="AO223" s="698"/>
      <c r="AP223" s="122"/>
      <c r="AQ223" s="122"/>
      <c r="AR223" s="122"/>
      <c r="AS223" s="80"/>
      <c r="AT223" s="80"/>
      <c r="AU223" s="80"/>
      <c r="AV223" s="80"/>
      <c r="AW223" s="80"/>
      <c r="AX223" s="80"/>
      <c r="AY223" s="80"/>
      <c r="AZ223" s="80"/>
      <c r="BA223" s="80"/>
      <c r="BB223" s="80"/>
      <c r="BC223" s="80"/>
      <c r="BD223" s="80"/>
      <c r="BE223" s="80"/>
      <c r="BF223" s="80"/>
      <c r="BG223" s="80"/>
      <c r="BH223" s="80"/>
      <c r="BI223" s="80"/>
      <c r="BJ223" s="80"/>
      <c r="BK223" s="80"/>
      <c r="BL223" s="80"/>
      <c r="BM223" s="80"/>
      <c r="BN223" s="80"/>
      <c r="BO223" s="80"/>
      <c r="BP223" s="80"/>
      <c r="BQ223" s="115"/>
      <c r="BR223" s="115"/>
      <c r="BS223" s="115"/>
      <c r="BT223" s="115"/>
    </row>
    <row r="224" spans="1:75" ht="18" customHeight="1">
      <c r="A224" s="113"/>
      <c r="B224" s="80"/>
      <c r="C224" s="80"/>
      <c r="D224" s="80"/>
      <c r="E224" s="80" t="s">
        <v>378</v>
      </c>
      <c r="F224" s="80"/>
      <c r="G224" s="80"/>
      <c r="H224" s="80"/>
      <c r="I224" s="80"/>
      <c r="J224" s="80"/>
      <c r="K224" s="80"/>
      <c r="L224" s="127"/>
      <c r="M224" s="80"/>
      <c r="N224" s="80"/>
      <c r="O224" s="80"/>
      <c r="P224" s="687" t="e">
        <f>#REF!</f>
        <v>#REF!</v>
      </c>
      <c r="Q224" s="693"/>
      <c r="R224" s="693"/>
      <c r="S224" s="693"/>
      <c r="T224" s="693"/>
      <c r="U224" s="693"/>
      <c r="V224" s="124" t="s">
        <v>87</v>
      </c>
      <c r="W224" s="120"/>
      <c r="X224" s="692" t="s">
        <v>461</v>
      </c>
      <c r="Y224" s="691"/>
      <c r="Z224" s="691"/>
      <c r="AA224" s="691"/>
      <c r="AB224" s="124" t="s">
        <v>89</v>
      </c>
      <c r="AC224" s="120"/>
      <c r="AD224" s="684" t="e">
        <f>INT((P224/200)*0.5)</f>
        <v>#REF!</v>
      </c>
      <c r="AE224" s="691"/>
      <c r="AF224" s="691"/>
      <c r="AG224" s="691"/>
      <c r="AH224" s="691"/>
      <c r="AI224" s="691"/>
      <c r="AJ224" s="691"/>
      <c r="AK224" s="694" t="s">
        <v>472</v>
      </c>
      <c r="AL224" s="695"/>
      <c r="AM224" s="695"/>
      <c r="AN224" s="695"/>
      <c r="AO224" s="695"/>
      <c r="AP224" s="695"/>
      <c r="AQ224" s="695"/>
      <c r="AR224" s="695"/>
      <c r="AS224" s="695"/>
      <c r="AT224" s="695"/>
      <c r="AU224" s="695"/>
      <c r="AV224" s="704"/>
      <c r="AW224" s="704"/>
      <c r="AX224" s="704"/>
      <c r="AY224" s="704"/>
      <c r="AZ224" s="704"/>
      <c r="BA224" s="704"/>
      <c r="BB224" s="704"/>
      <c r="BC224" s="80"/>
      <c r="BD224" s="80"/>
      <c r="BE224" s="80"/>
      <c r="BF224" s="80"/>
      <c r="BG224" s="80"/>
      <c r="BH224" s="80"/>
      <c r="BI224" s="80"/>
      <c r="BJ224" s="80"/>
      <c r="BK224" s="80"/>
      <c r="BL224" s="80"/>
      <c r="BM224" s="80"/>
      <c r="BN224" s="80"/>
      <c r="BO224" s="80"/>
      <c r="BP224" s="80"/>
      <c r="BQ224" s="115" t="e">
        <f>SUM(BR224:BT224)</f>
        <v>#REF!</v>
      </c>
      <c r="BR224" s="116"/>
      <c r="BS224" s="116" t="e">
        <f>INT(AD224)</f>
        <v>#REF!</v>
      </c>
      <c r="BT224" s="116"/>
    </row>
    <row r="225" spans="1:75" ht="18" customHeight="1">
      <c r="A225" s="113"/>
      <c r="B225" s="80"/>
      <c r="C225" s="80"/>
      <c r="D225" s="80"/>
      <c r="E225" s="80" t="s">
        <v>380</v>
      </c>
      <c r="F225" s="80"/>
      <c r="G225" s="80"/>
      <c r="H225" s="80"/>
      <c r="I225" s="80"/>
      <c r="J225" s="80"/>
      <c r="K225" s="80"/>
      <c r="L225" s="127"/>
      <c r="M225" s="80"/>
      <c r="N225" s="80"/>
      <c r="O225" s="80"/>
      <c r="P225" s="687" t="e">
        <f>#REF!</f>
        <v>#REF!</v>
      </c>
      <c r="Q225" s="693"/>
      <c r="R225" s="693"/>
      <c r="S225" s="693"/>
      <c r="T225" s="693"/>
      <c r="U225" s="693"/>
      <c r="V225" s="124" t="s">
        <v>87</v>
      </c>
      <c r="W225" s="120"/>
      <c r="X225" s="692" t="s">
        <v>461</v>
      </c>
      <c r="Y225" s="691"/>
      <c r="Z225" s="691"/>
      <c r="AA225" s="691"/>
      <c r="AB225" s="124" t="s">
        <v>89</v>
      </c>
      <c r="AC225" s="120"/>
      <c r="AD225" s="684" t="e">
        <f>INT((P225/200)*0.5)</f>
        <v>#REF!</v>
      </c>
      <c r="AE225" s="691"/>
      <c r="AF225" s="691"/>
      <c r="AG225" s="691"/>
      <c r="AH225" s="691"/>
      <c r="AI225" s="691"/>
      <c r="AJ225" s="691"/>
      <c r="AK225" s="694" t="s">
        <v>472</v>
      </c>
      <c r="AL225" s="695"/>
      <c r="AM225" s="695"/>
      <c r="AN225" s="695"/>
      <c r="AO225" s="695"/>
      <c r="AP225" s="695"/>
      <c r="AQ225" s="695"/>
      <c r="AR225" s="695"/>
      <c r="AS225" s="695"/>
      <c r="AT225" s="695"/>
      <c r="AU225" s="695"/>
      <c r="AV225" s="704"/>
      <c r="AW225" s="704"/>
      <c r="AX225" s="704"/>
      <c r="AY225" s="704"/>
      <c r="AZ225" s="704"/>
      <c r="BA225" s="704"/>
      <c r="BB225" s="704"/>
      <c r="BC225" s="80"/>
      <c r="BD225" s="80"/>
      <c r="BE225" s="80"/>
      <c r="BF225" s="80"/>
      <c r="BG225" s="80"/>
      <c r="BH225" s="80"/>
      <c r="BI225" s="80"/>
      <c r="BJ225" s="80"/>
      <c r="BK225" s="80"/>
      <c r="BL225" s="80"/>
      <c r="BM225" s="80"/>
      <c r="BN225" s="80"/>
      <c r="BO225" s="80"/>
      <c r="BP225" s="80"/>
      <c r="BQ225" s="115" t="e">
        <f>SUM(BR225:BT225)</f>
        <v>#REF!</v>
      </c>
      <c r="BR225" s="116" t="e">
        <f>AD225</f>
        <v>#REF!</v>
      </c>
      <c r="BS225" s="116"/>
      <c r="BT225" s="116"/>
    </row>
    <row r="226" spans="1:75" ht="18" customHeight="1">
      <c r="A226" s="113"/>
      <c r="B226" s="80"/>
      <c r="C226" s="80"/>
      <c r="D226" s="80"/>
      <c r="E226" s="80" t="s">
        <v>381</v>
      </c>
      <c r="F226" s="80"/>
      <c r="G226" s="80"/>
      <c r="H226" s="80"/>
      <c r="I226" s="80"/>
      <c r="J226" s="80"/>
      <c r="K226" s="80"/>
      <c r="L226" s="127"/>
      <c r="M226" s="80"/>
      <c r="N226" s="80"/>
      <c r="O226" s="80"/>
      <c r="P226" s="687" t="e">
        <f>#REF!</f>
        <v>#REF!</v>
      </c>
      <c r="Q226" s="693"/>
      <c r="R226" s="693"/>
      <c r="S226" s="693"/>
      <c r="T226" s="693"/>
      <c r="U226" s="693"/>
      <c r="V226" s="124" t="s">
        <v>87</v>
      </c>
      <c r="W226" s="120"/>
      <c r="X226" s="692" t="s">
        <v>461</v>
      </c>
      <c r="Y226" s="691"/>
      <c r="Z226" s="691"/>
      <c r="AA226" s="691"/>
      <c r="AB226" s="124" t="s">
        <v>89</v>
      </c>
      <c r="AC226" s="120"/>
      <c r="AD226" s="684" t="e">
        <f>INT((P226/200)*0.5)</f>
        <v>#REF!</v>
      </c>
      <c r="AE226" s="691"/>
      <c r="AF226" s="691"/>
      <c r="AG226" s="691"/>
      <c r="AH226" s="691"/>
      <c r="AI226" s="691"/>
      <c r="AJ226" s="691"/>
      <c r="AK226" s="694" t="s">
        <v>472</v>
      </c>
      <c r="AL226" s="695"/>
      <c r="AM226" s="695"/>
      <c r="AN226" s="695"/>
      <c r="AO226" s="695"/>
      <c r="AP226" s="695"/>
      <c r="AQ226" s="695"/>
      <c r="AR226" s="695"/>
      <c r="AS226" s="695"/>
      <c r="AT226" s="695"/>
      <c r="AU226" s="695"/>
      <c r="AV226" s="704"/>
      <c r="AW226" s="704"/>
      <c r="AX226" s="704"/>
      <c r="AY226" s="704"/>
      <c r="AZ226" s="704"/>
      <c r="BA226" s="704"/>
      <c r="BB226" s="704"/>
      <c r="BC226" s="80"/>
      <c r="BD226" s="80"/>
      <c r="BE226" s="80"/>
      <c r="BF226" s="80"/>
      <c r="BG226" s="80"/>
      <c r="BH226" s="80"/>
      <c r="BI226" s="80"/>
      <c r="BJ226" s="80"/>
      <c r="BK226" s="80"/>
      <c r="BL226" s="80"/>
      <c r="BM226" s="80"/>
      <c r="BN226" s="80"/>
      <c r="BO226" s="80"/>
      <c r="BP226" s="80"/>
      <c r="BQ226" s="115" t="e">
        <f>SUM(BR226:BT226)</f>
        <v>#REF!</v>
      </c>
      <c r="BR226" s="116"/>
      <c r="BS226" s="116"/>
      <c r="BT226" s="471" t="e">
        <f>AD226</f>
        <v>#REF!</v>
      </c>
    </row>
    <row r="227" spans="1:75" ht="18" customHeight="1">
      <c r="A227" s="113"/>
      <c r="B227" s="80"/>
      <c r="C227" s="80" t="s">
        <v>382</v>
      </c>
      <c r="D227" s="80"/>
      <c r="E227" s="80"/>
      <c r="F227" s="80"/>
      <c r="G227" s="80"/>
      <c r="H227" s="80"/>
      <c r="I227" s="80"/>
      <c r="J227" s="80"/>
      <c r="K227" s="80"/>
      <c r="L227" s="127"/>
      <c r="M227" s="80"/>
      <c r="N227" s="80"/>
      <c r="O227" s="80"/>
      <c r="P227" s="80"/>
      <c r="Q227" s="80"/>
      <c r="R227" s="80"/>
      <c r="S227" s="80"/>
      <c r="T227" s="128"/>
      <c r="U227" s="80"/>
      <c r="V227" s="129"/>
      <c r="W227" s="80"/>
      <c r="X227" s="80"/>
      <c r="Y227" s="80"/>
      <c r="Z227" s="80"/>
      <c r="AA227" s="80"/>
      <c r="AB227" s="80"/>
      <c r="AC227" s="80"/>
      <c r="AD227" s="129"/>
      <c r="AE227" s="80"/>
      <c r="AF227" s="80"/>
      <c r="AG227" s="80"/>
      <c r="AH227" s="80"/>
      <c r="AI227" s="128"/>
      <c r="AJ227" s="80"/>
      <c r="AK227" s="129"/>
      <c r="AL227" s="80"/>
      <c r="AM227" s="80"/>
      <c r="AN227" s="80"/>
      <c r="AO227" s="80"/>
      <c r="AP227" s="80"/>
      <c r="AQ227" s="80"/>
      <c r="AR227" s="80"/>
      <c r="AS227" s="80"/>
      <c r="AT227" s="80"/>
      <c r="AU227" s="80"/>
      <c r="AV227" s="80"/>
      <c r="AW227" s="80"/>
      <c r="AX227" s="80"/>
      <c r="AY227" s="80"/>
      <c r="AZ227" s="80"/>
      <c r="BA227" s="80"/>
      <c r="BB227" s="80"/>
      <c r="BC227" s="80"/>
      <c r="BD227" s="80"/>
      <c r="BE227" s="80"/>
      <c r="BF227" s="80"/>
      <c r="BG227" s="80"/>
      <c r="BH227" s="80"/>
      <c r="BI227" s="80"/>
      <c r="BJ227" s="80"/>
      <c r="BK227" s="80"/>
      <c r="BL227" s="80"/>
      <c r="BM227" s="80"/>
      <c r="BN227" s="80"/>
      <c r="BO227" s="80"/>
      <c r="BP227" s="80"/>
      <c r="BQ227" s="130" t="e">
        <f>SUM(BR227:BT227)</f>
        <v>#REF!</v>
      </c>
      <c r="BR227" s="130" t="e">
        <f>SUM(BR220:BR226)</f>
        <v>#REF!</v>
      </c>
      <c r="BS227" s="130" t="e">
        <f>SUM(BS220:BS226)</f>
        <v>#REF!</v>
      </c>
      <c r="BT227" s="130" t="e">
        <f>SUM(BT220:BT226)</f>
        <v>#REF!</v>
      </c>
    </row>
    <row r="228" spans="1:75" ht="18" customHeight="1">
      <c r="A228" s="113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127"/>
      <c r="M228" s="80"/>
      <c r="N228" s="80"/>
      <c r="O228" s="80"/>
      <c r="P228" s="80"/>
      <c r="Q228" s="80"/>
      <c r="R228" s="80"/>
      <c r="S228" s="80"/>
      <c r="T228" s="128"/>
      <c r="U228" s="80"/>
      <c r="V228" s="129"/>
      <c r="W228" s="80"/>
      <c r="X228" s="80"/>
      <c r="Y228" s="80"/>
      <c r="Z228" s="80"/>
      <c r="AA228" s="80"/>
      <c r="AB228" s="80"/>
      <c r="AC228" s="80"/>
      <c r="AD228" s="129"/>
      <c r="AE228" s="80"/>
      <c r="AF228" s="80"/>
      <c r="AG228" s="80"/>
      <c r="AH228" s="80"/>
      <c r="AI228" s="128"/>
      <c r="AJ228" s="80"/>
      <c r="AK228" s="129"/>
      <c r="AL228" s="80"/>
      <c r="AM228" s="80"/>
      <c r="AN228" s="80"/>
      <c r="AO228" s="80"/>
      <c r="AP228" s="80"/>
      <c r="AQ228" s="80"/>
      <c r="AR228" s="80"/>
      <c r="AS228" s="80"/>
      <c r="AT228" s="80"/>
      <c r="AU228" s="80"/>
      <c r="AV228" s="80"/>
      <c r="AW228" s="80"/>
      <c r="AX228" s="80"/>
      <c r="AY228" s="80"/>
      <c r="AZ228" s="80"/>
      <c r="BA228" s="80"/>
      <c r="BB228" s="80"/>
      <c r="BC228" s="80"/>
      <c r="BD228" s="80"/>
      <c r="BE228" s="80"/>
      <c r="BF228" s="80"/>
      <c r="BG228" s="80"/>
      <c r="BH228" s="80"/>
      <c r="BI228" s="80"/>
      <c r="BJ228" s="80"/>
      <c r="BK228" s="80"/>
      <c r="BL228" s="80"/>
      <c r="BM228" s="80"/>
      <c r="BN228" s="80"/>
      <c r="BO228" s="80"/>
      <c r="BP228" s="80"/>
      <c r="BQ228" s="115"/>
      <c r="BR228" s="115"/>
      <c r="BS228" s="115"/>
      <c r="BT228" s="115"/>
    </row>
    <row r="229" spans="1:75" ht="18" customHeight="1">
      <c r="A229" s="113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127"/>
      <c r="M229" s="80"/>
      <c r="N229" s="80"/>
      <c r="O229" s="80"/>
      <c r="P229" s="80"/>
      <c r="Q229" s="80"/>
      <c r="R229" s="80"/>
      <c r="S229" s="80"/>
      <c r="T229" s="128"/>
      <c r="U229" s="80"/>
      <c r="V229" s="129"/>
      <c r="W229" s="80"/>
      <c r="X229" s="80"/>
      <c r="Y229" s="80"/>
      <c r="Z229" s="80"/>
      <c r="AA229" s="80"/>
      <c r="AB229" s="80"/>
      <c r="AC229" s="80"/>
      <c r="AD229" s="129"/>
      <c r="AE229" s="80"/>
      <c r="AF229" s="80"/>
      <c r="AG229" s="80"/>
      <c r="AH229" s="80"/>
      <c r="AI229" s="128"/>
      <c r="AJ229" s="80"/>
      <c r="AK229" s="129"/>
      <c r="AL229" s="80"/>
      <c r="AM229" s="80"/>
      <c r="AN229" s="80"/>
      <c r="AO229" s="80"/>
      <c r="AP229" s="80"/>
      <c r="AQ229" s="80"/>
      <c r="AR229" s="80"/>
      <c r="AS229" s="80"/>
      <c r="AT229" s="80"/>
      <c r="AU229" s="80"/>
      <c r="AV229" s="80"/>
      <c r="AW229" s="80"/>
      <c r="AX229" s="80"/>
      <c r="AY229" s="80"/>
      <c r="AZ229" s="80"/>
      <c r="BA229" s="80"/>
      <c r="BB229" s="80"/>
      <c r="BC229" s="80"/>
      <c r="BD229" s="80"/>
      <c r="BE229" s="80"/>
      <c r="BF229" s="80"/>
      <c r="BG229" s="80"/>
      <c r="BH229" s="80"/>
      <c r="BI229" s="80"/>
      <c r="BJ229" s="80"/>
      <c r="BK229" s="80"/>
      <c r="BL229" s="80"/>
      <c r="BM229" s="80"/>
      <c r="BN229" s="80"/>
      <c r="BO229" s="80"/>
      <c r="BP229" s="80"/>
      <c r="BQ229" s="115"/>
      <c r="BR229" s="115"/>
      <c r="BS229" s="115"/>
      <c r="BT229" s="115"/>
    </row>
    <row r="230" spans="1:75" ht="18" customHeight="1">
      <c r="A230" s="139"/>
      <c r="B230" s="140"/>
      <c r="C230" s="140" t="s">
        <v>63</v>
      </c>
      <c r="D230" s="140"/>
      <c r="E230" s="140"/>
      <c r="F230" s="140"/>
      <c r="G230" s="140"/>
      <c r="H230" s="140"/>
      <c r="I230" s="140"/>
      <c r="J230" s="140"/>
      <c r="K230" s="140"/>
      <c r="L230" s="141"/>
      <c r="M230" s="140"/>
      <c r="N230" s="140"/>
      <c r="O230" s="140"/>
      <c r="P230" s="140"/>
      <c r="Q230" s="140"/>
      <c r="R230" s="140"/>
      <c r="S230" s="140"/>
      <c r="T230" s="142"/>
      <c r="U230" s="140"/>
      <c r="V230" s="143"/>
      <c r="W230" s="140"/>
      <c r="X230" s="140"/>
      <c r="Y230" s="140"/>
      <c r="Z230" s="140"/>
      <c r="AA230" s="140"/>
      <c r="AB230" s="140"/>
      <c r="AC230" s="140"/>
      <c r="AD230" s="143"/>
      <c r="AE230" s="140"/>
      <c r="AF230" s="140"/>
      <c r="AG230" s="140"/>
      <c r="AH230" s="140"/>
      <c r="AI230" s="142"/>
      <c r="AJ230" s="140"/>
      <c r="AK230" s="143"/>
      <c r="AL230" s="140"/>
      <c r="AM230" s="140"/>
      <c r="AN230" s="140"/>
      <c r="AO230" s="140"/>
      <c r="AP230" s="140"/>
      <c r="AQ230" s="140"/>
      <c r="AR230" s="140"/>
      <c r="AS230" s="140"/>
      <c r="AT230" s="140"/>
      <c r="AU230" s="140"/>
      <c r="AV230" s="140"/>
      <c r="AW230" s="140"/>
      <c r="AX230" s="140"/>
      <c r="AY230" s="140"/>
      <c r="AZ230" s="140"/>
      <c r="BA230" s="140"/>
      <c r="BB230" s="140"/>
      <c r="BC230" s="140"/>
      <c r="BD230" s="140"/>
      <c r="BE230" s="140"/>
      <c r="BF230" s="140"/>
      <c r="BG230" s="140"/>
      <c r="BH230" s="140"/>
      <c r="BI230" s="140"/>
      <c r="BJ230" s="140"/>
      <c r="BK230" s="140"/>
      <c r="BL230" s="140"/>
      <c r="BM230" s="140"/>
      <c r="BN230" s="140"/>
      <c r="BO230" s="140"/>
      <c r="BP230" s="140"/>
      <c r="BQ230" s="148" t="e">
        <f>SUM(BR230:BT230)</f>
        <v>#REF!</v>
      </c>
      <c r="BR230" s="148" t="e">
        <f>BR200+BR204+BR212+BR219+BR227</f>
        <v>#REF!</v>
      </c>
      <c r="BS230" s="148" t="e">
        <f>BS200+BS204+BS212+BS219+BS227</f>
        <v>#REF!</v>
      </c>
      <c r="BT230" s="148" t="e">
        <f>BT200+BT204+BT212+BT219+BT227</f>
        <v>#REF!</v>
      </c>
    </row>
    <row r="231" spans="1:75" ht="30.75" customHeight="1">
      <c r="A231" s="701" t="s">
        <v>496</v>
      </c>
      <c r="B231" s="702"/>
      <c r="C231" s="702"/>
      <c r="D231" s="702"/>
      <c r="E231" s="702"/>
      <c r="F231" s="702"/>
      <c r="G231" s="702"/>
      <c r="H231" s="702"/>
      <c r="I231" s="702"/>
      <c r="J231" s="702"/>
      <c r="K231" s="702"/>
      <c r="L231" s="702"/>
      <c r="M231" s="702"/>
      <c r="N231" s="702"/>
      <c r="O231" s="702"/>
      <c r="P231" s="702"/>
      <c r="Q231" s="702"/>
      <c r="R231" s="702"/>
      <c r="S231" s="702"/>
      <c r="T231" s="702"/>
      <c r="U231" s="702"/>
      <c r="V231" s="702"/>
      <c r="W231" s="702"/>
      <c r="X231" s="702"/>
      <c r="Y231" s="702"/>
      <c r="Z231" s="702"/>
      <c r="AA231" s="702"/>
      <c r="AB231" s="702"/>
      <c r="AC231" s="702"/>
      <c r="AD231" s="702"/>
      <c r="AE231" s="702"/>
      <c r="AF231" s="702"/>
      <c r="AG231" s="702"/>
      <c r="AH231" s="702"/>
      <c r="AI231" s="702"/>
      <c r="AJ231" s="702"/>
      <c r="AK231" s="702"/>
      <c r="AL231" s="702"/>
      <c r="AM231" s="702"/>
      <c r="AN231" s="702"/>
      <c r="AO231" s="702"/>
      <c r="AP231" s="702"/>
      <c r="AQ231" s="702"/>
      <c r="AR231" s="702"/>
      <c r="AS231" s="702"/>
      <c r="AT231" s="702"/>
      <c r="AU231" s="702"/>
      <c r="AV231" s="702"/>
      <c r="AW231" s="702"/>
      <c r="AX231" s="702"/>
      <c r="AY231" s="702"/>
      <c r="AZ231" s="702"/>
      <c r="BA231" s="702"/>
      <c r="BB231" s="702"/>
      <c r="BC231" s="702"/>
      <c r="BD231" s="702"/>
      <c r="BE231" s="702"/>
      <c r="BF231" s="702"/>
      <c r="BG231" s="702"/>
      <c r="BH231" s="702"/>
      <c r="BI231" s="702"/>
      <c r="BJ231" s="702"/>
      <c r="BK231" s="702"/>
      <c r="BL231" s="702"/>
      <c r="BM231" s="702"/>
      <c r="BN231" s="702"/>
      <c r="BO231" s="702"/>
      <c r="BP231" s="703"/>
      <c r="BQ231" s="430" t="s">
        <v>95</v>
      </c>
      <c r="BR231" s="430" t="s">
        <v>96</v>
      </c>
      <c r="BS231" s="430" t="s">
        <v>97</v>
      </c>
      <c r="BT231" s="430" t="s">
        <v>55</v>
      </c>
    </row>
    <row r="232" spans="1:75" ht="18" customHeight="1">
      <c r="A232" s="113"/>
      <c r="B232" s="37" t="s">
        <v>490</v>
      </c>
      <c r="C232" s="80"/>
      <c r="D232" s="80"/>
      <c r="E232" s="80"/>
      <c r="F232" s="80"/>
      <c r="G232" s="80"/>
      <c r="H232" s="80"/>
      <c r="I232" s="80"/>
      <c r="J232" s="80"/>
      <c r="K232" s="114"/>
      <c r="L232" s="80"/>
      <c r="M232" s="80"/>
      <c r="N232" s="80"/>
      <c r="O232" s="80"/>
      <c r="P232" s="37" t="s">
        <v>476</v>
      </c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M232" s="80"/>
      <c r="AN232" s="80"/>
      <c r="AO232" s="80"/>
      <c r="AP232" s="80"/>
      <c r="AQ232" s="80"/>
      <c r="AR232" s="80"/>
      <c r="AS232" s="80"/>
      <c r="AT232" s="80"/>
      <c r="AU232" s="80"/>
      <c r="AV232" s="80"/>
      <c r="AW232" s="80"/>
      <c r="AX232" s="80"/>
      <c r="AY232" s="80"/>
      <c r="AZ232" s="80"/>
      <c r="BA232" s="80"/>
      <c r="BB232" s="80"/>
      <c r="BC232" s="80"/>
      <c r="BD232" s="80"/>
      <c r="BE232" s="80"/>
      <c r="BF232" s="80"/>
      <c r="BG232" s="80"/>
      <c r="BH232" s="80"/>
      <c r="BI232" s="80"/>
      <c r="BJ232" s="80"/>
      <c r="BK232" s="80"/>
      <c r="BL232" s="80"/>
      <c r="BM232" s="80"/>
      <c r="BN232" s="80"/>
      <c r="BO232" s="80"/>
      <c r="BP232" s="80"/>
      <c r="BQ232" s="115" t="e">
        <f>BQ247</f>
        <v>#REF!</v>
      </c>
      <c r="BR232" s="115" t="e">
        <f>BR247</f>
        <v>#REF!</v>
      </c>
      <c r="BS232" s="115" t="e">
        <f>BS247</f>
        <v>#REF!</v>
      </c>
      <c r="BT232" s="115" t="e">
        <f>BT247</f>
        <v>#REF!</v>
      </c>
      <c r="BV232" s="80" t="s">
        <v>99</v>
      </c>
      <c r="BW232" s="161" t="e">
        <f>VLOOKUP(BV232,#REF!,2,FALSE)</f>
        <v>#REF!</v>
      </c>
    </row>
    <row r="233" spans="1:75" ht="18" customHeight="1">
      <c r="A233" s="113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80"/>
      <c r="AJ233" s="80"/>
      <c r="AK233" s="80"/>
      <c r="AL233" s="80"/>
      <c r="AM233" s="80"/>
      <c r="AN233" s="80"/>
      <c r="AO233" s="80"/>
      <c r="AP233" s="80"/>
      <c r="AQ233" s="80"/>
      <c r="AR233" s="80"/>
      <c r="AS233" s="80"/>
      <c r="AT233" s="80"/>
      <c r="AU233" s="80"/>
      <c r="AV233" s="80"/>
      <c r="AW233" s="80"/>
      <c r="AX233" s="80"/>
      <c r="AY233" s="80"/>
      <c r="AZ233" s="80"/>
      <c r="BA233" s="80"/>
      <c r="BB233" s="80"/>
      <c r="BC233" s="80"/>
      <c r="BD233" s="80"/>
      <c r="BE233" s="80"/>
      <c r="BF233" s="80"/>
      <c r="BG233" s="80"/>
      <c r="BH233" s="80"/>
      <c r="BI233" s="80"/>
      <c r="BJ233" s="80"/>
      <c r="BK233" s="80"/>
      <c r="BL233" s="80"/>
      <c r="BM233" s="80"/>
      <c r="BN233" s="80"/>
      <c r="BO233" s="80"/>
      <c r="BP233" s="80"/>
      <c r="BQ233" s="115"/>
      <c r="BR233" s="115"/>
      <c r="BS233" s="115"/>
      <c r="BT233" s="115"/>
      <c r="BV233" s="80" t="s">
        <v>100</v>
      </c>
      <c r="BW233" s="161" t="e">
        <f>VLOOKUP(BV233,#REF!,2,FALSE)</f>
        <v>#REF!</v>
      </c>
    </row>
    <row r="234" spans="1:75" ht="18" customHeight="1">
      <c r="A234" s="113"/>
      <c r="B234" s="175" t="s">
        <v>138</v>
      </c>
      <c r="C234" s="80"/>
      <c r="D234" s="80"/>
      <c r="E234" s="80" t="s">
        <v>142</v>
      </c>
      <c r="F234" s="80"/>
      <c r="G234" s="80"/>
      <c r="H234" s="80"/>
      <c r="I234" s="80"/>
      <c r="J234" s="80"/>
      <c r="K234" s="175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  <c r="AK234" s="80"/>
      <c r="AL234" s="80"/>
      <c r="AM234" s="80"/>
      <c r="AN234" s="80"/>
      <c r="AO234" s="80"/>
      <c r="AP234" s="80"/>
      <c r="AQ234" s="80"/>
      <c r="AR234" s="80"/>
      <c r="AS234" s="80"/>
      <c r="AT234" s="80"/>
      <c r="AU234" s="80"/>
      <c r="AV234" s="80"/>
      <c r="AW234" s="80"/>
      <c r="AX234" s="80"/>
      <c r="AY234" s="80"/>
      <c r="AZ234" s="80"/>
      <c r="BA234" s="80"/>
      <c r="BB234" s="80"/>
      <c r="BC234" s="80"/>
      <c r="BD234" s="80"/>
      <c r="BE234" s="80"/>
      <c r="BF234" s="80"/>
      <c r="BG234" s="80"/>
      <c r="BH234" s="80"/>
      <c r="BI234" s="80"/>
      <c r="BJ234" s="80"/>
      <c r="BK234" s="80"/>
      <c r="BL234" s="80"/>
      <c r="BM234" s="80"/>
      <c r="BN234" s="80"/>
      <c r="BO234" s="80"/>
      <c r="BP234" s="80"/>
      <c r="BQ234" s="115"/>
      <c r="BR234" s="115"/>
      <c r="BS234" s="115"/>
      <c r="BT234" s="115"/>
      <c r="BV234" s="80" t="s">
        <v>75</v>
      </c>
      <c r="BW234" s="161" t="e">
        <f>VLOOKUP(BV234,#REF!,2,FALSE)</f>
        <v>#REF!</v>
      </c>
    </row>
    <row r="235" spans="1:75" ht="18" customHeight="1">
      <c r="A235" s="113"/>
      <c r="B235" s="175"/>
      <c r="C235" s="80"/>
      <c r="D235" s="80"/>
      <c r="E235" s="677" t="s">
        <v>473</v>
      </c>
      <c r="F235" s="698"/>
      <c r="G235" s="698"/>
      <c r="H235" s="698"/>
      <c r="I235" s="698"/>
      <c r="J235" s="698"/>
      <c r="K235" s="698"/>
      <c r="L235" s="698"/>
      <c r="M235" s="698"/>
      <c r="N235" s="698"/>
      <c r="O235" s="698"/>
      <c r="P235" s="698"/>
      <c r="Q235" s="698"/>
      <c r="R235" s="698"/>
      <c r="S235" s="698"/>
      <c r="T235" s="698"/>
      <c r="U235" s="698"/>
      <c r="V235" s="698"/>
      <c r="W235" s="698"/>
      <c r="X235" s="698"/>
      <c r="Y235" s="698"/>
      <c r="Z235" s="698"/>
      <c r="AA235" s="698"/>
      <c r="AB235" s="698"/>
      <c r="AC235" s="698"/>
      <c r="AD235" s="698"/>
      <c r="AE235" s="698"/>
      <c r="AF235" s="698"/>
      <c r="AG235" s="698"/>
      <c r="AH235" s="698"/>
      <c r="AI235" s="698"/>
      <c r="AJ235" s="698"/>
      <c r="AK235" s="698"/>
      <c r="AL235" s="698"/>
      <c r="AM235" s="698"/>
      <c r="AN235" s="698"/>
      <c r="AO235" s="698"/>
      <c r="AP235" s="698"/>
      <c r="AQ235" s="698"/>
      <c r="AR235" s="80"/>
      <c r="AS235" s="80"/>
      <c r="AT235" s="80"/>
      <c r="AU235" s="80"/>
      <c r="AV235" s="80"/>
      <c r="AW235" s="80"/>
      <c r="AX235" s="80"/>
      <c r="AY235" s="80"/>
      <c r="AZ235" s="80"/>
      <c r="BA235" s="80"/>
      <c r="BB235" s="80"/>
      <c r="BC235" s="80"/>
      <c r="BD235" s="80"/>
      <c r="BE235" s="80"/>
      <c r="BF235" s="80"/>
      <c r="BG235" s="80"/>
      <c r="BH235" s="80"/>
      <c r="BI235" s="80"/>
      <c r="BJ235" s="80"/>
      <c r="BK235" s="80"/>
      <c r="BL235" s="80"/>
      <c r="BM235" s="80"/>
      <c r="BN235" s="80"/>
      <c r="BO235" s="80"/>
      <c r="BP235" s="80"/>
      <c r="BQ235" s="115"/>
      <c r="BR235" s="115"/>
      <c r="BS235" s="115"/>
      <c r="BT235" s="115"/>
      <c r="BW235" s="161"/>
    </row>
    <row r="236" spans="1:75" ht="18" customHeight="1">
      <c r="A236" s="113"/>
      <c r="B236" s="175"/>
      <c r="C236" s="80"/>
      <c r="D236" s="80"/>
      <c r="E236" s="677" t="s">
        <v>474</v>
      </c>
      <c r="F236" s="698"/>
      <c r="G236" s="698"/>
      <c r="H236" s="698"/>
      <c r="I236" s="698"/>
      <c r="J236" s="698"/>
      <c r="K236" s="698"/>
      <c r="L236" s="698"/>
      <c r="M236" s="698"/>
      <c r="N236" s="698"/>
      <c r="O236" s="698"/>
      <c r="P236" s="698"/>
      <c r="Q236" s="698"/>
      <c r="R236" s="698"/>
      <c r="S236" s="698"/>
      <c r="T236" s="698"/>
      <c r="U236" s="698"/>
      <c r="V236" s="698"/>
      <c r="W236" s="698"/>
      <c r="X236" s="698"/>
      <c r="Y236" s="698"/>
      <c r="Z236" s="698"/>
      <c r="AA236" s="698"/>
      <c r="AB236" s="698"/>
      <c r="AC236" s="698"/>
      <c r="AD236" s="698"/>
      <c r="AE236" s="698"/>
      <c r="AF236" s="698"/>
      <c r="AG236" s="698"/>
      <c r="AH236" s="698"/>
      <c r="AI236" s="698"/>
      <c r="AJ236" s="698"/>
      <c r="AK236" s="698"/>
      <c r="AL236" s="698"/>
      <c r="AM236" s="698"/>
      <c r="AN236" s="698"/>
      <c r="AO236" s="698"/>
      <c r="AP236" s="698"/>
      <c r="AQ236" s="698"/>
      <c r="AR236" s="80"/>
      <c r="AS236" s="80"/>
      <c r="AT236" s="80"/>
      <c r="AU236" s="80"/>
      <c r="AV236" s="80"/>
      <c r="AW236" s="80"/>
      <c r="AX236" s="80"/>
      <c r="AY236" s="80"/>
      <c r="AZ236" s="80"/>
      <c r="BA236" s="80"/>
      <c r="BB236" s="80"/>
      <c r="BC236" s="80"/>
      <c r="BD236" s="80"/>
      <c r="BE236" s="80"/>
      <c r="BF236" s="80"/>
      <c r="BG236" s="80"/>
      <c r="BH236" s="80"/>
      <c r="BI236" s="80"/>
      <c r="BJ236" s="80"/>
      <c r="BK236" s="80"/>
      <c r="BL236" s="80"/>
      <c r="BM236" s="80"/>
      <c r="BN236" s="80"/>
      <c r="BO236" s="80"/>
      <c r="BP236" s="80"/>
      <c r="BQ236" s="115"/>
      <c r="BR236" s="115"/>
      <c r="BS236" s="115"/>
      <c r="BT236" s="115"/>
      <c r="BW236" s="161"/>
    </row>
    <row r="237" spans="1:75" ht="18" customHeight="1">
      <c r="A237" s="113"/>
      <c r="B237" s="80" t="s">
        <v>148</v>
      </c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80"/>
      <c r="AB237" s="80"/>
      <c r="AC237" s="80"/>
      <c r="AD237" s="80"/>
      <c r="AE237" s="80"/>
      <c r="AF237" s="80"/>
      <c r="AG237" s="80"/>
      <c r="AH237" s="80"/>
      <c r="AI237" s="24" t="s">
        <v>475</v>
      </c>
      <c r="AJ237" s="80"/>
      <c r="AK237" s="80"/>
      <c r="AL237" s="80"/>
      <c r="AM237" s="80"/>
      <c r="AN237" s="80"/>
      <c r="AO237" s="80"/>
      <c r="AP237" s="80"/>
      <c r="AQ237" s="80"/>
      <c r="AR237" s="80"/>
      <c r="AS237" s="80"/>
      <c r="AT237" s="80"/>
      <c r="AU237" s="80"/>
      <c r="AV237" s="80"/>
      <c r="AW237" s="80"/>
      <c r="AX237" s="80"/>
      <c r="AY237" s="80"/>
      <c r="AZ237" s="80"/>
      <c r="BA237" s="80"/>
      <c r="BB237" s="80"/>
      <c r="BC237" s="80"/>
      <c r="BD237" s="80"/>
      <c r="BE237" s="80"/>
      <c r="BF237" s="80"/>
      <c r="BG237" s="80"/>
      <c r="BH237" s="80"/>
      <c r="BI237" s="80"/>
      <c r="BJ237" s="80"/>
      <c r="BK237" s="80"/>
      <c r="BL237" s="80"/>
      <c r="BM237" s="80"/>
      <c r="BN237" s="80"/>
      <c r="BO237" s="80"/>
      <c r="BP237" s="80"/>
      <c r="BQ237" s="116"/>
      <c r="BR237" s="116"/>
      <c r="BS237" s="116"/>
      <c r="BT237" s="116"/>
      <c r="BW237" s="161"/>
    </row>
    <row r="238" spans="1:75" ht="18" customHeight="1">
      <c r="A238" s="113"/>
      <c r="B238" s="80"/>
      <c r="C238" s="80" t="s">
        <v>60</v>
      </c>
      <c r="D238" s="80"/>
      <c r="E238" s="80"/>
      <c r="F238" s="80"/>
      <c r="G238" s="80"/>
      <c r="H238" s="80"/>
      <c r="I238" s="80"/>
      <c r="J238" s="127"/>
      <c r="K238" s="80"/>
      <c r="L238" s="80"/>
      <c r="M238" s="80"/>
      <c r="N238" s="687" t="e">
        <f>#REF!</f>
        <v>#REF!</v>
      </c>
      <c r="O238" s="674"/>
      <c r="P238" s="674"/>
      <c r="Q238" s="674"/>
      <c r="R238" s="674"/>
      <c r="S238" s="674"/>
      <c r="T238" s="674"/>
      <c r="U238" s="124" t="s">
        <v>87</v>
      </c>
      <c r="V238" s="120"/>
      <c r="W238" s="688">
        <v>2500</v>
      </c>
      <c r="X238" s="689"/>
      <c r="Y238" s="689"/>
      <c r="Z238" s="689"/>
      <c r="AA238" s="689"/>
      <c r="AB238" s="689"/>
      <c r="AC238" s="689"/>
      <c r="AD238" s="689"/>
      <c r="AE238" s="124" t="s">
        <v>89</v>
      </c>
      <c r="AF238" s="120"/>
      <c r="AG238" s="690" t="e">
        <f>INT(N238/W238)</f>
        <v>#REF!</v>
      </c>
      <c r="AH238" s="691"/>
      <c r="AI238" s="691"/>
      <c r="AJ238" s="691"/>
      <c r="AK238" s="691"/>
      <c r="AL238" s="691"/>
      <c r="AM238" s="691"/>
      <c r="AN238" s="694" t="s">
        <v>519</v>
      </c>
      <c r="AO238" s="695"/>
      <c r="AP238" s="695"/>
      <c r="AQ238" s="695"/>
      <c r="AR238" s="695"/>
      <c r="AS238" s="695"/>
      <c r="AT238" s="695"/>
      <c r="AU238" s="695"/>
      <c r="AV238" s="695"/>
      <c r="AW238" s="695"/>
      <c r="AX238" s="695"/>
      <c r="AY238" s="80"/>
      <c r="AZ238" s="80"/>
      <c r="BA238" s="80"/>
      <c r="BB238" s="80"/>
      <c r="BC238" s="477"/>
      <c r="BD238" s="80"/>
      <c r="BE238" s="80"/>
      <c r="BF238" s="80"/>
      <c r="BG238" s="80"/>
      <c r="BH238" s="80"/>
      <c r="BI238" s="80"/>
      <c r="BJ238" s="80"/>
      <c r="BK238" s="80"/>
      <c r="BL238" s="80"/>
      <c r="BM238" s="80"/>
      <c r="BN238" s="80"/>
      <c r="BO238" s="80"/>
      <c r="BP238" s="80"/>
      <c r="BQ238" s="115" t="e">
        <f>SUM(BR238:BT238)</f>
        <v>#REF!</v>
      </c>
      <c r="BR238" s="115"/>
      <c r="BS238" s="115" t="e">
        <f>AG238</f>
        <v>#REF!</v>
      </c>
      <c r="BT238" s="115"/>
    </row>
    <row r="239" spans="1:75" ht="18" customHeight="1">
      <c r="A239" s="113"/>
      <c r="B239" s="80"/>
      <c r="C239" s="80" t="s">
        <v>61</v>
      </c>
      <c r="D239" s="80"/>
      <c r="E239" s="80"/>
      <c r="F239" s="80"/>
      <c r="G239" s="80"/>
      <c r="H239" s="80"/>
      <c r="I239" s="80"/>
      <c r="J239" s="127"/>
      <c r="K239" s="80"/>
      <c r="L239" s="80"/>
      <c r="M239" s="80"/>
      <c r="N239" s="687" t="e">
        <f>#REF!</f>
        <v>#REF!</v>
      </c>
      <c r="O239" s="674"/>
      <c r="P239" s="674"/>
      <c r="Q239" s="674"/>
      <c r="R239" s="674"/>
      <c r="S239" s="674"/>
      <c r="T239" s="674"/>
      <c r="U239" s="124" t="s">
        <v>87</v>
      </c>
      <c r="V239" s="120"/>
      <c r="W239" s="688">
        <v>2500</v>
      </c>
      <c r="X239" s="689"/>
      <c r="Y239" s="689"/>
      <c r="Z239" s="689"/>
      <c r="AA239" s="689"/>
      <c r="AB239" s="689"/>
      <c r="AC239" s="689"/>
      <c r="AD239" s="689"/>
      <c r="AE239" s="124" t="s">
        <v>89</v>
      </c>
      <c r="AF239" s="120"/>
      <c r="AG239" s="690" t="e">
        <f>INT(N239/W239)</f>
        <v>#REF!</v>
      </c>
      <c r="AH239" s="691"/>
      <c r="AI239" s="691"/>
      <c r="AJ239" s="691"/>
      <c r="AK239" s="691"/>
      <c r="AL239" s="691"/>
      <c r="AM239" s="691"/>
      <c r="AN239" s="694" t="s">
        <v>519</v>
      </c>
      <c r="AO239" s="695"/>
      <c r="AP239" s="695"/>
      <c r="AQ239" s="695"/>
      <c r="AR239" s="695"/>
      <c r="AS239" s="695"/>
      <c r="AT239" s="695"/>
      <c r="AU239" s="695"/>
      <c r="AV239" s="695"/>
      <c r="AW239" s="695"/>
      <c r="AX239" s="695"/>
      <c r="AY239" s="80"/>
      <c r="AZ239" s="80"/>
      <c r="BA239" s="80"/>
      <c r="BB239" s="80"/>
      <c r="BC239" s="80"/>
      <c r="BD239" s="80"/>
      <c r="BE239" s="80"/>
      <c r="BF239" s="80"/>
      <c r="BG239" s="80"/>
      <c r="BH239" s="80"/>
      <c r="BI239" s="80"/>
      <c r="BJ239" s="80"/>
      <c r="BK239" s="80"/>
      <c r="BL239" s="80"/>
      <c r="BM239" s="80"/>
      <c r="BN239" s="80"/>
      <c r="BO239" s="80"/>
      <c r="BP239" s="80"/>
      <c r="BQ239" s="115" t="e">
        <f>SUM(BR239:BT239)</f>
        <v>#REF!</v>
      </c>
      <c r="BR239" s="115" t="e">
        <f>AG239</f>
        <v>#REF!</v>
      </c>
      <c r="BS239" s="115"/>
      <c r="BT239" s="115"/>
    </row>
    <row r="240" spans="1:75" ht="18" customHeight="1">
      <c r="A240" s="113"/>
      <c r="B240" s="80"/>
      <c r="C240" s="80" t="s">
        <v>62</v>
      </c>
      <c r="D240" s="80"/>
      <c r="E240" s="80"/>
      <c r="F240" s="80"/>
      <c r="G240" s="80"/>
      <c r="H240" s="80"/>
      <c r="I240" s="80"/>
      <c r="J240" s="127"/>
      <c r="K240" s="80"/>
      <c r="L240" s="80"/>
      <c r="M240" s="80"/>
      <c r="N240" s="687" t="e">
        <f>#REF!</f>
        <v>#REF!</v>
      </c>
      <c r="O240" s="674"/>
      <c r="P240" s="674"/>
      <c r="Q240" s="674"/>
      <c r="R240" s="674"/>
      <c r="S240" s="674"/>
      <c r="T240" s="674"/>
      <c r="U240" s="124" t="s">
        <v>87</v>
      </c>
      <c r="V240" s="120"/>
      <c r="W240" s="688">
        <v>2500</v>
      </c>
      <c r="X240" s="689"/>
      <c r="Y240" s="689"/>
      <c r="Z240" s="689"/>
      <c r="AA240" s="689"/>
      <c r="AB240" s="689"/>
      <c r="AC240" s="689"/>
      <c r="AD240" s="689"/>
      <c r="AE240" s="124" t="s">
        <v>89</v>
      </c>
      <c r="AF240" s="120"/>
      <c r="AG240" s="690" t="e">
        <f>INT(N240/W240)</f>
        <v>#REF!</v>
      </c>
      <c r="AH240" s="691"/>
      <c r="AI240" s="691"/>
      <c r="AJ240" s="691"/>
      <c r="AK240" s="691"/>
      <c r="AL240" s="691"/>
      <c r="AM240" s="691"/>
      <c r="AN240" s="694" t="s">
        <v>519</v>
      </c>
      <c r="AO240" s="695"/>
      <c r="AP240" s="695"/>
      <c r="AQ240" s="695"/>
      <c r="AR240" s="695"/>
      <c r="AS240" s="695"/>
      <c r="AT240" s="695"/>
      <c r="AU240" s="695"/>
      <c r="AV240" s="695"/>
      <c r="AW240" s="695"/>
      <c r="AX240" s="695"/>
      <c r="AY240" s="80"/>
      <c r="AZ240" s="80"/>
      <c r="BA240" s="80"/>
      <c r="BB240" s="80"/>
      <c r="BC240" s="80"/>
      <c r="BD240" s="80"/>
      <c r="BE240" s="80"/>
      <c r="BF240" s="80"/>
      <c r="BG240" s="80"/>
      <c r="BH240" s="80"/>
      <c r="BI240" s="80"/>
      <c r="BJ240" s="80"/>
      <c r="BK240" s="80"/>
      <c r="BL240" s="80"/>
      <c r="BM240" s="80"/>
      <c r="BN240" s="80"/>
      <c r="BO240" s="80"/>
      <c r="BP240" s="80"/>
      <c r="BQ240" s="115" t="e">
        <f>SUM(BR240:BT240)</f>
        <v>#REF!</v>
      </c>
      <c r="BR240" s="115"/>
      <c r="BS240" s="115"/>
      <c r="BT240" s="115" t="e">
        <f>AG240</f>
        <v>#REF!</v>
      </c>
    </row>
    <row r="241" spans="1:75" ht="18" customHeight="1">
      <c r="A241" s="113"/>
      <c r="B241" s="80"/>
      <c r="C241" s="80" t="s">
        <v>57</v>
      </c>
      <c r="D241" s="80"/>
      <c r="E241" s="80"/>
      <c r="F241" s="80"/>
      <c r="G241" s="80"/>
      <c r="H241" s="80"/>
      <c r="I241" s="80"/>
      <c r="J241" s="80"/>
      <c r="K241" s="80"/>
      <c r="L241" s="127"/>
      <c r="M241" s="80"/>
      <c r="N241" s="80"/>
      <c r="O241" s="80"/>
      <c r="P241" s="80"/>
      <c r="Q241" s="80"/>
      <c r="R241" s="80"/>
      <c r="S241" s="80"/>
      <c r="T241" s="128"/>
      <c r="U241" s="80"/>
      <c r="V241" s="129"/>
      <c r="W241" s="80"/>
      <c r="X241" s="80"/>
      <c r="Y241" s="80"/>
      <c r="Z241" s="80"/>
      <c r="AA241" s="80"/>
      <c r="AB241" s="80"/>
      <c r="AC241" s="80"/>
      <c r="AD241" s="129"/>
      <c r="AE241" s="80"/>
      <c r="AF241" s="80"/>
      <c r="AG241" s="80"/>
      <c r="AH241" s="80"/>
      <c r="AI241" s="128"/>
      <c r="AJ241" s="80"/>
      <c r="AK241" s="129"/>
      <c r="AL241" s="80"/>
      <c r="AM241" s="80"/>
      <c r="AN241" s="80"/>
      <c r="AO241" s="80"/>
      <c r="AP241" s="80"/>
      <c r="AQ241" s="80"/>
      <c r="AR241" s="80"/>
      <c r="AS241" s="80"/>
      <c r="AT241" s="80"/>
      <c r="AU241" s="80"/>
      <c r="AV241" s="80"/>
      <c r="AW241" s="80"/>
      <c r="AX241" s="80"/>
      <c r="AY241" s="80"/>
      <c r="AZ241" s="80"/>
      <c r="BA241" s="80"/>
      <c r="BB241" s="80"/>
      <c r="BC241" s="80"/>
      <c r="BD241" s="80"/>
      <c r="BE241" s="80"/>
      <c r="BF241" s="80"/>
      <c r="BG241" s="80"/>
      <c r="BH241" s="80"/>
      <c r="BI241" s="80"/>
      <c r="BJ241" s="80"/>
      <c r="BK241" s="80"/>
      <c r="BL241" s="80"/>
      <c r="BM241" s="80"/>
      <c r="BN241" s="80"/>
      <c r="BO241" s="80"/>
      <c r="BP241" s="80"/>
      <c r="BQ241" s="130" t="e">
        <f>SUM(BR241:BT241)</f>
        <v>#REF!</v>
      </c>
      <c r="BR241" s="130" t="e">
        <f>SUM(BR238:BR240)</f>
        <v>#REF!</v>
      </c>
      <c r="BS241" s="130" t="e">
        <f>SUM(BS238:BS240)</f>
        <v>#REF!</v>
      </c>
      <c r="BT241" s="130" t="e">
        <f>SUM(BT238:BT240)</f>
        <v>#REF!</v>
      </c>
    </row>
    <row r="242" spans="1:75" ht="18" customHeight="1">
      <c r="A242" s="113"/>
      <c r="B242" s="80"/>
      <c r="C242" s="80"/>
      <c r="D242" s="80"/>
      <c r="E242" s="80"/>
      <c r="F242" s="80"/>
      <c r="G242" s="80"/>
      <c r="H242" s="121"/>
      <c r="I242" s="122"/>
      <c r="J242" s="122"/>
      <c r="K242" s="122"/>
      <c r="L242" s="176"/>
      <c r="M242" s="122"/>
      <c r="N242" s="121"/>
      <c r="O242" s="122"/>
      <c r="P242" s="122"/>
      <c r="Q242" s="122"/>
      <c r="R242" s="176"/>
      <c r="S242" s="122"/>
      <c r="T242" s="121"/>
      <c r="U242" s="122"/>
      <c r="V242" s="122"/>
      <c r="W242" s="122"/>
      <c r="X242" s="122"/>
      <c r="Y242" s="176"/>
      <c r="Z242" s="122"/>
      <c r="AA242" s="121"/>
      <c r="AB242" s="122"/>
      <c r="AC242" s="122"/>
      <c r="AD242" s="122"/>
      <c r="AE242" s="176"/>
      <c r="AF242" s="122"/>
      <c r="AG242" s="121"/>
      <c r="AH242" s="122"/>
      <c r="AI242" s="122"/>
      <c r="AJ242" s="122"/>
      <c r="AK242" s="122"/>
      <c r="AL242" s="122"/>
      <c r="AM242" s="80"/>
      <c r="AN242" s="80"/>
      <c r="AO242" s="80"/>
      <c r="AP242" s="80"/>
      <c r="AQ242" s="80"/>
      <c r="AR242" s="80"/>
      <c r="AS242" s="80"/>
      <c r="AT242" s="80"/>
      <c r="AU242" s="80"/>
      <c r="AV242" s="80"/>
      <c r="AW242" s="80"/>
      <c r="AX242" s="80"/>
      <c r="AY242" s="80"/>
      <c r="AZ242" s="80"/>
      <c r="BA242" s="80"/>
      <c r="BB242" s="80"/>
      <c r="BC242" s="80"/>
      <c r="BD242" s="80"/>
      <c r="BE242" s="80"/>
      <c r="BF242" s="80"/>
      <c r="BG242" s="80"/>
      <c r="BH242" s="80"/>
      <c r="BI242" s="80"/>
      <c r="BJ242" s="80"/>
      <c r="BK242" s="80"/>
      <c r="BL242" s="80"/>
      <c r="BM242" s="80"/>
      <c r="BN242" s="80"/>
      <c r="BO242" s="80"/>
      <c r="BP242" s="80"/>
      <c r="BQ242" s="116"/>
      <c r="BR242" s="116"/>
      <c r="BS242" s="116"/>
      <c r="BT242" s="116"/>
      <c r="BW242" s="125"/>
    </row>
    <row r="243" spans="1:75" ht="18" customHeight="1">
      <c r="A243" s="113"/>
      <c r="B243" s="80" t="s">
        <v>149</v>
      </c>
      <c r="C243" s="80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80"/>
      <c r="AB243" s="80"/>
      <c r="AC243" s="80"/>
      <c r="AD243" s="80"/>
      <c r="AE243" s="80"/>
      <c r="AF243" s="80"/>
      <c r="AG243" s="80"/>
      <c r="AH243" s="80"/>
      <c r="AI243" s="80"/>
      <c r="AJ243" s="80"/>
      <c r="AK243" s="80"/>
      <c r="AL243" s="80"/>
      <c r="AM243" s="80"/>
      <c r="AN243" s="80"/>
      <c r="AO243" s="80"/>
      <c r="AP243" s="80"/>
      <c r="AQ243" s="80"/>
      <c r="AR243" s="80"/>
      <c r="AS243" s="80"/>
      <c r="AT243" s="80"/>
      <c r="AU243" s="80"/>
      <c r="AV243" s="80"/>
      <c r="AW243" s="80"/>
      <c r="AX243" s="80"/>
      <c r="AY243" s="80"/>
      <c r="AZ243" s="80"/>
      <c r="BA243" s="80"/>
      <c r="BB243" s="80"/>
      <c r="BC243" s="80"/>
      <c r="BD243" s="80"/>
      <c r="BE243" s="80"/>
      <c r="BF243" s="80"/>
      <c r="BG243" s="80"/>
      <c r="BH243" s="80"/>
      <c r="BI243" s="80"/>
      <c r="BJ243" s="80"/>
      <c r="BK243" s="80"/>
      <c r="BL243" s="80"/>
      <c r="BM243" s="80"/>
      <c r="BN243" s="80"/>
      <c r="BO243" s="80"/>
      <c r="BP243" s="80"/>
      <c r="BQ243" s="116"/>
      <c r="BR243" s="116"/>
      <c r="BS243" s="116"/>
      <c r="BT243" s="116"/>
      <c r="BW243" s="125"/>
    </row>
    <row r="244" spans="1:75" ht="18" customHeight="1">
      <c r="A244" s="113"/>
      <c r="B244" s="80"/>
      <c r="C244" s="80" t="s">
        <v>56</v>
      </c>
      <c r="D244" s="80"/>
      <c r="E244" s="80"/>
      <c r="F244" s="80"/>
      <c r="G244" s="80"/>
      <c r="H244" s="80"/>
      <c r="I244" s="80"/>
      <c r="J244" s="80"/>
      <c r="K244" s="80"/>
      <c r="L244" s="127"/>
      <c r="M244" s="697">
        <v>1</v>
      </c>
      <c r="N244" s="674"/>
      <c r="O244" s="674"/>
      <c r="P244" s="674"/>
      <c r="Q244" s="80" t="s">
        <v>147</v>
      </c>
      <c r="R244" s="120"/>
      <c r="S244" s="120"/>
      <c r="T244" s="122" t="s">
        <v>88</v>
      </c>
      <c r="U244" s="122"/>
      <c r="V244" s="696" t="e">
        <f>$BW$233</f>
        <v>#REF!</v>
      </c>
      <c r="W244" s="674"/>
      <c r="X244" s="674"/>
      <c r="Y244" s="674"/>
      <c r="Z244" s="674"/>
      <c r="AA244" s="674"/>
      <c r="AB244" s="122" t="s">
        <v>88</v>
      </c>
      <c r="AC244" s="122"/>
      <c r="AD244" s="677" t="s">
        <v>459</v>
      </c>
      <c r="AE244" s="698"/>
      <c r="AF244" s="698"/>
      <c r="AG244" s="698"/>
      <c r="AH244" s="698"/>
      <c r="AI244" s="699" t="s">
        <v>460</v>
      </c>
      <c r="AJ244" s="698"/>
      <c r="AK244" s="700" t="e">
        <f>INT(M244*V244/(20000))</f>
        <v>#REF!</v>
      </c>
      <c r="AL244" s="698"/>
      <c r="AM244" s="698"/>
      <c r="AN244" s="698"/>
      <c r="AO244" s="698"/>
      <c r="AP244" s="698"/>
      <c r="AQ244" s="698"/>
      <c r="AR244" s="80"/>
      <c r="AS244" s="80"/>
      <c r="AT244" s="80"/>
      <c r="AU244" s="80"/>
      <c r="AV244" s="80"/>
      <c r="AW244" s="80"/>
      <c r="AX244" s="80"/>
      <c r="AY244" s="80"/>
      <c r="AZ244" s="80"/>
      <c r="BA244" s="80"/>
      <c r="BB244" s="80"/>
      <c r="BC244" s="80"/>
      <c r="BD244" s="80"/>
      <c r="BE244" s="80"/>
      <c r="BF244" s="80"/>
      <c r="BG244" s="80"/>
      <c r="BH244" s="80"/>
      <c r="BI244" s="80"/>
      <c r="BJ244" s="80"/>
      <c r="BK244" s="80"/>
      <c r="BL244" s="80"/>
      <c r="BM244" s="80"/>
      <c r="BN244" s="80"/>
      <c r="BO244" s="80"/>
      <c r="BP244" s="122"/>
      <c r="BQ244" s="115" t="e">
        <f>SUM(BR244:BT244)</f>
        <v>#REF!</v>
      </c>
      <c r="BR244" s="115" t="e">
        <f>AK244</f>
        <v>#REF!</v>
      </c>
      <c r="BS244" s="115"/>
      <c r="BT244" s="115"/>
      <c r="BW244" s="125"/>
    </row>
    <row r="245" spans="1:75" ht="18" customHeight="1">
      <c r="A245" s="113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127"/>
      <c r="M245" s="173"/>
      <c r="N245" s="122"/>
      <c r="O245" s="122"/>
      <c r="P245" s="122"/>
      <c r="Q245" s="80"/>
      <c r="R245" s="120"/>
      <c r="S245" s="120"/>
      <c r="T245" s="122"/>
      <c r="U245" s="122"/>
      <c r="V245" s="174"/>
      <c r="W245" s="122"/>
      <c r="X245" s="122"/>
      <c r="Y245" s="122"/>
      <c r="Z245" s="122"/>
      <c r="AA245" s="122"/>
      <c r="AB245" s="122"/>
      <c r="AC245" s="122"/>
      <c r="AD245" s="122"/>
      <c r="AE245" s="122"/>
      <c r="AF245" s="176"/>
      <c r="AG245" s="122"/>
      <c r="AH245" s="121"/>
      <c r="AI245" s="122"/>
      <c r="AJ245" s="122"/>
      <c r="AK245" s="122"/>
      <c r="AL245" s="122"/>
      <c r="AM245" s="176"/>
      <c r="AN245" s="122"/>
      <c r="AO245" s="174"/>
      <c r="AP245" s="122"/>
      <c r="AQ245" s="122"/>
      <c r="AR245" s="122"/>
      <c r="AS245" s="122"/>
      <c r="AT245" s="122"/>
      <c r="AU245" s="80"/>
      <c r="AV245" s="80"/>
      <c r="AW245" s="80"/>
      <c r="AX245" s="80"/>
      <c r="AY245" s="80"/>
      <c r="AZ245" s="80"/>
      <c r="BA245" s="80"/>
      <c r="BB245" s="80"/>
      <c r="BC245" s="80"/>
      <c r="BD245" s="80"/>
      <c r="BE245" s="80"/>
      <c r="BF245" s="80"/>
      <c r="BG245" s="80"/>
      <c r="BH245" s="80"/>
      <c r="BI245" s="80"/>
      <c r="BJ245" s="80"/>
      <c r="BK245" s="80"/>
      <c r="BL245" s="80"/>
      <c r="BM245" s="80"/>
      <c r="BN245" s="80"/>
      <c r="BO245" s="80"/>
      <c r="BP245" s="122"/>
      <c r="BQ245" s="115">
        <f>SUM(BR245:BT245)</f>
        <v>0</v>
      </c>
      <c r="BR245" s="115">
        <f>AO245</f>
        <v>0</v>
      </c>
      <c r="BS245" s="115"/>
      <c r="BT245" s="115"/>
      <c r="BW245" s="125"/>
    </row>
    <row r="246" spans="1:75" ht="18" customHeight="1">
      <c r="A246" s="113"/>
      <c r="B246" s="80"/>
      <c r="C246" s="80" t="s">
        <v>57</v>
      </c>
      <c r="D246" s="80"/>
      <c r="E246" s="80"/>
      <c r="F246" s="80"/>
      <c r="G246" s="80"/>
      <c r="H246" s="80"/>
      <c r="I246" s="80"/>
      <c r="J246" s="80"/>
      <c r="K246" s="80"/>
      <c r="L246" s="127"/>
      <c r="M246" s="80"/>
      <c r="N246" s="80"/>
      <c r="O246" s="80"/>
      <c r="P246" s="80"/>
      <c r="Q246" s="80"/>
      <c r="R246" s="80"/>
      <c r="S246" s="80"/>
      <c r="T246" s="128"/>
      <c r="U246" s="80"/>
      <c r="V246" s="129"/>
      <c r="W246" s="80"/>
      <c r="X246" s="80"/>
      <c r="Y246" s="80"/>
      <c r="Z246" s="80"/>
      <c r="AA246" s="80"/>
      <c r="AB246" s="80"/>
      <c r="AC246" s="80"/>
      <c r="AD246" s="129"/>
      <c r="AE246" s="80"/>
      <c r="AF246" s="80"/>
      <c r="AG246" s="80"/>
      <c r="AH246" s="80"/>
      <c r="AI246" s="128"/>
      <c r="AJ246" s="80"/>
      <c r="AK246" s="129"/>
      <c r="AL246" s="80"/>
      <c r="AM246" s="80"/>
      <c r="AN246" s="80"/>
      <c r="AO246" s="80"/>
      <c r="AP246" s="80"/>
      <c r="AQ246" s="80"/>
      <c r="AR246" s="80"/>
      <c r="AS246" s="80"/>
      <c r="AT246" s="80"/>
      <c r="AU246" s="80"/>
      <c r="AV246" s="80"/>
      <c r="AW246" s="80"/>
      <c r="AX246" s="80"/>
      <c r="AY246" s="80"/>
      <c r="AZ246" s="80"/>
      <c r="BA246" s="80"/>
      <c r="BB246" s="80"/>
      <c r="BC246" s="80"/>
      <c r="BD246" s="80"/>
      <c r="BE246" s="80"/>
      <c r="BF246" s="80"/>
      <c r="BG246" s="80"/>
      <c r="BH246" s="80"/>
      <c r="BI246" s="80"/>
      <c r="BJ246" s="80"/>
      <c r="BK246" s="80"/>
      <c r="BL246" s="80"/>
      <c r="BM246" s="80"/>
      <c r="BN246" s="80"/>
      <c r="BO246" s="80"/>
      <c r="BP246" s="80"/>
      <c r="BQ246" s="130" t="e">
        <f>SUM(BR246:BT246)</f>
        <v>#REF!</v>
      </c>
      <c r="BR246" s="130" t="e">
        <f>SUM(BR244:BR245)</f>
        <v>#REF!</v>
      </c>
      <c r="BS246" s="130">
        <f>SUM(BS244:BS245)</f>
        <v>0</v>
      </c>
      <c r="BT246" s="130">
        <f>SUM(BT244:BT245)</f>
        <v>0</v>
      </c>
    </row>
    <row r="247" spans="1:75" ht="18" customHeight="1" thickBot="1">
      <c r="A247" s="113"/>
      <c r="B247" s="80"/>
      <c r="C247" s="134" t="s">
        <v>63</v>
      </c>
      <c r="D247" s="134"/>
      <c r="E247" s="134"/>
      <c r="F247" s="134"/>
      <c r="G247" s="134"/>
      <c r="H247" s="134"/>
      <c r="I247" s="134"/>
      <c r="J247" s="134"/>
      <c r="K247" s="134"/>
      <c r="L247" s="135"/>
      <c r="M247" s="134"/>
      <c r="N247" s="134"/>
      <c r="O247" s="134"/>
      <c r="P247" s="134"/>
      <c r="Q247" s="134"/>
      <c r="R247" s="134"/>
      <c r="S247" s="134"/>
      <c r="T247" s="136"/>
      <c r="U247" s="134"/>
      <c r="V247" s="137"/>
      <c r="W247" s="134"/>
      <c r="X247" s="134"/>
      <c r="Y247" s="134"/>
      <c r="Z247" s="134"/>
      <c r="AA247" s="134"/>
      <c r="AB247" s="134"/>
      <c r="AC247" s="134"/>
      <c r="AD247" s="137"/>
      <c r="AE247" s="134"/>
      <c r="AF247" s="134"/>
      <c r="AG247" s="134"/>
      <c r="AH247" s="134"/>
      <c r="AI247" s="136"/>
      <c r="AJ247" s="134"/>
      <c r="AK247" s="137"/>
      <c r="AL247" s="134"/>
      <c r="AM247" s="134"/>
      <c r="AN247" s="134"/>
      <c r="AO247" s="134"/>
      <c r="AP247" s="134"/>
      <c r="AQ247" s="134"/>
      <c r="AR247" s="134"/>
      <c r="AS247" s="134"/>
      <c r="AT247" s="134"/>
      <c r="AU247" s="134"/>
      <c r="AV247" s="134"/>
      <c r="AW247" s="134"/>
      <c r="AX247" s="134"/>
      <c r="AY247" s="134"/>
      <c r="AZ247" s="134"/>
      <c r="BA247" s="134"/>
      <c r="BB247" s="134"/>
      <c r="BC247" s="134"/>
      <c r="BD247" s="134"/>
      <c r="BE247" s="134"/>
      <c r="BF247" s="134"/>
      <c r="BG247" s="134"/>
      <c r="BH247" s="134"/>
      <c r="BI247" s="134"/>
      <c r="BJ247" s="134"/>
      <c r="BK247" s="134"/>
      <c r="BL247" s="134"/>
      <c r="BM247" s="134"/>
      <c r="BN247" s="134"/>
      <c r="BO247" s="134"/>
      <c r="BP247" s="134"/>
      <c r="BQ247" s="138" t="e">
        <f>BQ241+BQ246</f>
        <v>#REF!</v>
      </c>
      <c r="BR247" s="138" t="e">
        <f>BR241+BR246</f>
        <v>#REF!</v>
      </c>
      <c r="BS247" s="138" t="e">
        <f>BS241+BS246</f>
        <v>#REF!</v>
      </c>
      <c r="BT247" s="138" t="e">
        <f>BT241+BT246</f>
        <v>#REF!</v>
      </c>
    </row>
    <row r="248" spans="1:75" s="80" customFormat="1" ht="9.9499999999999993" customHeight="1" thickTop="1">
      <c r="A248" s="113"/>
      <c r="BQ248" s="178"/>
      <c r="BR248" s="178"/>
      <c r="BS248" s="178"/>
      <c r="BT248" s="178"/>
    </row>
    <row r="249" spans="1:75" s="80" customFormat="1" ht="9.9499999999999993" customHeight="1">
      <c r="A249" s="113"/>
      <c r="BQ249" s="116"/>
      <c r="BR249" s="116"/>
      <c r="BS249" s="116"/>
      <c r="BT249" s="116"/>
    </row>
    <row r="250" spans="1:75" s="80" customFormat="1" ht="9.9499999999999993" customHeight="1">
      <c r="A250" s="113"/>
      <c r="BQ250" s="116"/>
      <c r="BR250" s="116"/>
      <c r="BS250" s="116"/>
      <c r="BT250" s="116"/>
    </row>
    <row r="251" spans="1:75" s="80" customFormat="1" ht="9.9499999999999993" customHeight="1">
      <c r="A251" s="113"/>
      <c r="BQ251" s="116"/>
      <c r="BR251" s="116"/>
      <c r="BS251" s="116"/>
      <c r="BT251" s="116"/>
    </row>
    <row r="252" spans="1:75" s="80" customFormat="1" ht="9.9499999999999993" customHeight="1">
      <c r="A252" s="113"/>
      <c r="BQ252" s="116"/>
      <c r="BR252" s="116"/>
      <c r="BS252" s="116"/>
      <c r="BT252" s="116"/>
    </row>
    <row r="253" spans="1:75" s="80" customFormat="1" ht="9.9499999999999993" customHeight="1">
      <c r="A253" s="113"/>
      <c r="BQ253" s="116"/>
      <c r="BR253" s="116"/>
      <c r="BS253" s="116"/>
      <c r="BT253" s="116"/>
    </row>
    <row r="254" spans="1:75" s="80" customFormat="1" ht="9.9499999999999993" customHeight="1">
      <c r="A254" s="113"/>
      <c r="BQ254" s="116"/>
      <c r="BR254" s="116"/>
      <c r="BS254" s="116"/>
      <c r="BT254" s="116"/>
    </row>
    <row r="255" spans="1:75" ht="18" customHeight="1">
      <c r="A255" s="113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80"/>
      <c r="AJ255" s="80"/>
      <c r="AK255" s="80"/>
      <c r="AL255" s="80"/>
      <c r="AM255" s="80"/>
      <c r="AN255" s="80"/>
      <c r="AO255" s="80"/>
      <c r="AP255" s="80"/>
      <c r="AQ255" s="80"/>
      <c r="AR255" s="80"/>
      <c r="AS255" s="80"/>
      <c r="AT255" s="80"/>
      <c r="AU255" s="80"/>
      <c r="AV255" s="80"/>
      <c r="AW255" s="80"/>
      <c r="AX255" s="80"/>
      <c r="AY255" s="80"/>
      <c r="AZ255" s="80"/>
      <c r="BA255" s="80"/>
      <c r="BB255" s="80"/>
      <c r="BC255" s="80"/>
      <c r="BD255" s="80"/>
      <c r="BE255" s="80"/>
      <c r="BF255" s="80"/>
      <c r="BG255" s="80"/>
      <c r="BH255" s="80"/>
      <c r="BI255" s="80"/>
      <c r="BJ255" s="80"/>
      <c r="BK255" s="80"/>
      <c r="BL255" s="80"/>
      <c r="BM255" s="80"/>
      <c r="BN255" s="80"/>
      <c r="BO255" s="80"/>
      <c r="BP255" s="80"/>
      <c r="BQ255" s="116"/>
      <c r="BR255" s="116"/>
      <c r="BS255" s="116"/>
      <c r="BT255" s="116"/>
    </row>
    <row r="256" spans="1:75" ht="18" customHeight="1">
      <c r="A256" s="113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80"/>
      <c r="AJ256" s="80"/>
      <c r="AK256" s="80"/>
      <c r="AL256" s="80"/>
      <c r="AM256" s="80"/>
      <c r="AN256" s="80"/>
      <c r="AO256" s="80"/>
      <c r="AP256" s="80"/>
      <c r="AQ256" s="80"/>
      <c r="AR256" s="80"/>
      <c r="AS256" s="80"/>
      <c r="AT256" s="80"/>
      <c r="AU256" s="80"/>
      <c r="AV256" s="80"/>
      <c r="AW256" s="80"/>
      <c r="AX256" s="80"/>
      <c r="AY256" s="80"/>
      <c r="AZ256" s="80"/>
      <c r="BA256" s="80"/>
      <c r="BB256" s="80"/>
      <c r="BC256" s="80"/>
      <c r="BD256" s="80"/>
      <c r="BE256" s="80"/>
      <c r="BF256" s="80"/>
      <c r="BG256" s="80"/>
      <c r="BH256" s="80"/>
      <c r="BI256" s="80"/>
      <c r="BJ256" s="80"/>
      <c r="BK256" s="80"/>
      <c r="BL256" s="80"/>
      <c r="BM256" s="80"/>
      <c r="BN256" s="80"/>
      <c r="BO256" s="80"/>
      <c r="BP256" s="80"/>
      <c r="BQ256" s="116"/>
      <c r="BR256" s="116"/>
      <c r="BS256" s="116"/>
      <c r="BT256" s="116"/>
    </row>
    <row r="257" spans="1:72" ht="18" customHeight="1">
      <c r="A257" s="113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80"/>
      <c r="AB257" s="80"/>
      <c r="AC257" s="80"/>
      <c r="AD257" s="80"/>
      <c r="AE257" s="80"/>
      <c r="AF257" s="80"/>
      <c r="AG257" s="80"/>
      <c r="AH257" s="80"/>
      <c r="AI257" s="80"/>
      <c r="AJ257" s="80"/>
      <c r="AK257" s="80"/>
      <c r="AL257" s="80"/>
      <c r="AM257" s="80"/>
      <c r="AN257" s="80"/>
      <c r="AO257" s="80"/>
      <c r="AP257" s="80"/>
      <c r="AQ257" s="80"/>
      <c r="AR257" s="80"/>
      <c r="AS257" s="80"/>
      <c r="AT257" s="80"/>
      <c r="AU257" s="80"/>
      <c r="AV257" s="80"/>
      <c r="AW257" s="80"/>
      <c r="AX257" s="80"/>
      <c r="AY257" s="80"/>
      <c r="AZ257" s="80"/>
      <c r="BA257" s="80"/>
      <c r="BB257" s="80"/>
      <c r="BC257" s="80"/>
      <c r="BD257" s="80"/>
      <c r="BE257" s="80"/>
      <c r="BF257" s="80"/>
      <c r="BG257" s="80"/>
      <c r="BH257" s="80"/>
      <c r="BI257" s="80"/>
      <c r="BJ257" s="80"/>
      <c r="BK257" s="80"/>
      <c r="BL257" s="80"/>
      <c r="BM257" s="80"/>
      <c r="BN257" s="80"/>
      <c r="BO257" s="80"/>
      <c r="BP257" s="80"/>
      <c r="BQ257" s="116"/>
      <c r="BR257" s="116"/>
      <c r="BS257" s="116"/>
      <c r="BT257" s="116"/>
    </row>
    <row r="258" spans="1:72" ht="18" customHeight="1">
      <c r="A258" s="113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80"/>
      <c r="AB258" s="80"/>
      <c r="AC258" s="80"/>
      <c r="AD258" s="80"/>
      <c r="AE258" s="80"/>
      <c r="AF258" s="80"/>
      <c r="AG258" s="80"/>
      <c r="AH258" s="80"/>
      <c r="AI258" s="80"/>
      <c r="AJ258" s="80"/>
      <c r="AK258" s="80"/>
      <c r="AL258" s="80"/>
      <c r="AM258" s="80"/>
      <c r="AN258" s="80"/>
      <c r="AO258" s="80"/>
      <c r="AP258" s="80"/>
      <c r="AQ258" s="80"/>
      <c r="AR258" s="80"/>
      <c r="AS258" s="80"/>
      <c r="AT258" s="80"/>
      <c r="AU258" s="80"/>
      <c r="AV258" s="80"/>
      <c r="AW258" s="80"/>
      <c r="AX258" s="80"/>
      <c r="AY258" s="80"/>
      <c r="AZ258" s="80"/>
      <c r="BA258" s="80"/>
      <c r="BB258" s="80"/>
      <c r="BC258" s="80"/>
      <c r="BD258" s="80"/>
      <c r="BE258" s="80"/>
      <c r="BF258" s="80"/>
      <c r="BG258" s="80"/>
      <c r="BH258" s="80"/>
      <c r="BI258" s="80"/>
      <c r="BJ258" s="80"/>
      <c r="BK258" s="80"/>
      <c r="BL258" s="80"/>
      <c r="BM258" s="80"/>
      <c r="BN258" s="80"/>
      <c r="BO258" s="80"/>
      <c r="BP258" s="80"/>
      <c r="BQ258" s="116"/>
      <c r="BR258" s="116"/>
      <c r="BS258" s="116"/>
      <c r="BT258" s="116"/>
    </row>
    <row r="259" spans="1:72" ht="18" customHeight="1">
      <c r="A259" s="113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80"/>
      <c r="AB259" s="80"/>
      <c r="AC259" s="80"/>
      <c r="AD259" s="80"/>
      <c r="AE259" s="80"/>
      <c r="AF259" s="80"/>
      <c r="AG259" s="80"/>
      <c r="AH259" s="80"/>
      <c r="AI259" s="80"/>
      <c r="AJ259" s="80"/>
      <c r="AK259" s="80"/>
      <c r="AL259" s="80"/>
      <c r="AM259" s="80"/>
      <c r="AN259" s="80"/>
      <c r="AO259" s="80"/>
      <c r="AP259" s="80"/>
      <c r="AQ259" s="80"/>
      <c r="AR259" s="80"/>
      <c r="AS259" s="80"/>
      <c r="AT259" s="80"/>
      <c r="AU259" s="80"/>
      <c r="AV259" s="80"/>
      <c r="AW259" s="80"/>
      <c r="AX259" s="80"/>
      <c r="AY259" s="80"/>
      <c r="AZ259" s="80"/>
      <c r="BA259" s="80"/>
      <c r="BB259" s="80"/>
      <c r="BC259" s="80"/>
      <c r="BD259" s="80"/>
      <c r="BE259" s="80"/>
      <c r="BF259" s="80"/>
      <c r="BG259" s="80"/>
      <c r="BH259" s="80"/>
      <c r="BI259" s="80"/>
      <c r="BJ259" s="80"/>
      <c r="BK259" s="80"/>
      <c r="BL259" s="80"/>
      <c r="BM259" s="80"/>
      <c r="BN259" s="80"/>
      <c r="BO259" s="80"/>
      <c r="BP259" s="80"/>
      <c r="BQ259" s="116"/>
      <c r="BR259" s="116"/>
      <c r="BS259" s="116"/>
      <c r="BT259" s="116"/>
    </row>
    <row r="260" spans="1:72" ht="18" customHeight="1">
      <c r="A260" s="113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80"/>
      <c r="AB260" s="80"/>
      <c r="AC260" s="80"/>
      <c r="AD260" s="80"/>
      <c r="AE260" s="80"/>
      <c r="AF260" s="80"/>
      <c r="AG260" s="80"/>
      <c r="AH260" s="80"/>
      <c r="AI260" s="80"/>
      <c r="AJ260" s="80"/>
      <c r="AK260" s="80"/>
      <c r="AL260" s="80"/>
      <c r="AM260" s="80"/>
      <c r="AN260" s="80"/>
      <c r="AO260" s="80"/>
      <c r="AP260" s="80"/>
      <c r="AQ260" s="80"/>
      <c r="AR260" s="80"/>
      <c r="AS260" s="80"/>
      <c r="AT260" s="80"/>
      <c r="AU260" s="80"/>
      <c r="AV260" s="80"/>
      <c r="AW260" s="80"/>
      <c r="AX260" s="80"/>
      <c r="AY260" s="80"/>
      <c r="AZ260" s="80"/>
      <c r="BA260" s="80"/>
      <c r="BB260" s="80"/>
      <c r="BC260" s="80"/>
      <c r="BD260" s="80"/>
      <c r="BE260" s="80"/>
      <c r="BF260" s="80"/>
      <c r="BG260" s="80"/>
      <c r="BH260" s="80"/>
      <c r="BI260" s="80"/>
      <c r="BJ260" s="80"/>
      <c r="BK260" s="80"/>
      <c r="BL260" s="80"/>
      <c r="BM260" s="80"/>
      <c r="BN260" s="80"/>
      <c r="BO260" s="80"/>
      <c r="BP260" s="80"/>
      <c r="BQ260" s="116"/>
      <c r="BR260" s="116"/>
      <c r="BS260" s="116"/>
      <c r="BT260" s="116"/>
    </row>
    <row r="261" spans="1:72" ht="18" customHeight="1">
      <c r="A261" s="113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80"/>
      <c r="AB261" s="80"/>
      <c r="AC261" s="80"/>
      <c r="AD261" s="80"/>
      <c r="AE261" s="80"/>
      <c r="AF261" s="80"/>
      <c r="AG261" s="80"/>
      <c r="AH261" s="80"/>
      <c r="AI261" s="80"/>
      <c r="AJ261" s="80"/>
      <c r="AK261" s="80"/>
      <c r="AL261" s="80"/>
      <c r="AM261" s="80"/>
      <c r="AN261" s="80"/>
      <c r="AO261" s="80"/>
      <c r="AP261" s="80"/>
      <c r="AQ261" s="80"/>
      <c r="AR261" s="80"/>
      <c r="AS261" s="80"/>
      <c r="AT261" s="80"/>
      <c r="AU261" s="80"/>
      <c r="AV261" s="80"/>
      <c r="AW261" s="80"/>
      <c r="AX261" s="80"/>
      <c r="AY261" s="80"/>
      <c r="AZ261" s="80"/>
      <c r="BA261" s="80"/>
      <c r="BB261" s="80"/>
      <c r="BC261" s="80"/>
      <c r="BD261" s="80"/>
      <c r="BE261" s="80"/>
      <c r="BF261" s="80"/>
      <c r="BG261" s="80"/>
      <c r="BH261" s="80"/>
      <c r="BI261" s="80"/>
      <c r="BJ261" s="80"/>
      <c r="BK261" s="80"/>
      <c r="BL261" s="80"/>
      <c r="BM261" s="80"/>
      <c r="BN261" s="80"/>
      <c r="BO261" s="80"/>
      <c r="BP261" s="80"/>
      <c r="BQ261" s="116"/>
      <c r="BR261" s="116"/>
      <c r="BS261" s="116"/>
      <c r="BT261" s="116"/>
    </row>
    <row r="262" spans="1:72" ht="18" customHeight="1">
      <c r="A262" s="113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80"/>
      <c r="AB262" s="80"/>
      <c r="AC262" s="80"/>
      <c r="AD262" s="80"/>
      <c r="AE262" s="80"/>
      <c r="AF262" s="80"/>
      <c r="AG262" s="80"/>
      <c r="AH262" s="80"/>
      <c r="AI262" s="80"/>
      <c r="AJ262" s="80"/>
      <c r="AK262" s="80"/>
      <c r="AL262" s="80"/>
      <c r="AM262" s="80"/>
      <c r="AN262" s="80"/>
      <c r="AO262" s="80"/>
      <c r="AP262" s="80"/>
      <c r="AQ262" s="80"/>
      <c r="AR262" s="80"/>
      <c r="AS262" s="80"/>
      <c r="AT262" s="80"/>
      <c r="AU262" s="80"/>
      <c r="AV262" s="80"/>
      <c r="AW262" s="80"/>
      <c r="AX262" s="80"/>
      <c r="AY262" s="80"/>
      <c r="AZ262" s="80"/>
      <c r="BA262" s="80"/>
      <c r="BB262" s="80"/>
      <c r="BC262" s="80"/>
      <c r="BD262" s="80"/>
      <c r="BE262" s="80"/>
      <c r="BF262" s="80"/>
      <c r="BG262" s="80"/>
      <c r="BH262" s="80"/>
      <c r="BI262" s="80"/>
      <c r="BJ262" s="80"/>
      <c r="BK262" s="80"/>
      <c r="BL262" s="80"/>
      <c r="BM262" s="80"/>
      <c r="BN262" s="80"/>
      <c r="BO262" s="80"/>
      <c r="BP262" s="80"/>
      <c r="BQ262" s="116"/>
      <c r="BR262" s="116"/>
      <c r="BS262" s="116"/>
      <c r="BT262" s="116"/>
    </row>
    <row r="263" spans="1:72" ht="18" customHeight="1">
      <c r="A263" s="113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80"/>
      <c r="AB263" s="80"/>
      <c r="AC263" s="80"/>
      <c r="AD263" s="80"/>
      <c r="AE263" s="80"/>
      <c r="AF263" s="80"/>
      <c r="AG263" s="80"/>
      <c r="AH263" s="80"/>
      <c r="AI263" s="80"/>
      <c r="AJ263" s="80"/>
      <c r="AK263" s="80"/>
      <c r="AL263" s="80"/>
      <c r="AM263" s="80"/>
      <c r="AN263" s="80"/>
      <c r="AO263" s="80"/>
      <c r="AP263" s="80"/>
      <c r="AQ263" s="80"/>
      <c r="AR263" s="80"/>
      <c r="AS263" s="80"/>
      <c r="AT263" s="80"/>
      <c r="AU263" s="80"/>
      <c r="AV263" s="80"/>
      <c r="AW263" s="80"/>
      <c r="AX263" s="80"/>
      <c r="AY263" s="80"/>
      <c r="AZ263" s="80"/>
      <c r="BA263" s="80"/>
      <c r="BB263" s="80"/>
      <c r="BC263" s="80"/>
      <c r="BD263" s="80"/>
      <c r="BE263" s="80"/>
      <c r="BF263" s="80"/>
      <c r="BG263" s="80"/>
      <c r="BH263" s="80"/>
      <c r="BI263" s="80"/>
      <c r="BJ263" s="80"/>
      <c r="BK263" s="80"/>
      <c r="BL263" s="80"/>
      <c r="BM263" s="80"/>
      <c r="BN263" s="80"/>
      <c r="BO263" s="80"/>
      <c r="BP263" s="80"/>
      <c r="BQ263" s="116"/>
      <c r="BR263" s="116"/>
      <c r="BS263" s="116"/>
      <c r="BT263" s="116"/>
    </row>
    <row r="264" spans="1:72" ht="18" customHeight="1">
      <c r="A264" s="113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80"/>
      <c r="AB264" s="80"/>
      <c r="AC264" s="80"/>
      <c r="AD264" s="80"/>
      <c r="AE264" s="80"/>
      <c r="AF264" s="80"/>
      <c r="AG264" s="80"/>
      <c r="AH264" s="80"/>
      <c r="AI264" s="80"/>
      <c r="AJ264" s="80"/>
      <c r="AK264" s="80"/>
      <c r="AL264" s="80"/>
      <c r="AM264" s="80"/>
      <c r="AN264" s="80"/>
      <c r="AO264" s="80"/>
      <c r="AP264" s="80"/>
      <c r="AQ264" s="80"/>
      <c r="AR264" s="80"/>
      <c r="AS264" s="80"/>
      <c r="AT264" s="80"/>
      <c r="AU264" s="80"/>
      <c r="AV264" s="80"/>
      <c r="AW264" s="80"/>
      <c r="AX264" s="80"/>
      <c r="AY264" s="80"/>
      <c r="AZ264" s="80"/>
      <c r="BA264" s="80"/>
      <c r="BB264" s="80"/>
      <c r="BC264" s="80"/>
      <c r="BD264" s="80"/>
      <c r="BE264" s="80"/>
      <c r="BF264" s="80"/>
      <c r="BG264" s="80"/>
      <c r="BH264" s="80"/>
      <c r="BI264" s="80"/>
      <c r="BJ264" s="80"/>
      <c r="BK264" s="80"/>
      <c r="BL264" s="80"/>
      <c r="BM264" s="80"/>
      <c r="BN264" s="80"/>
      <c r="BO264" s="80"/>
      <c r="BP264" s="80"/>
      <c r="BQ264" s="116"/>
      <c r="BR264" s="116"/>
      <c r="BS264" s="116"/>
      <c r="BT264" s="116"/>
    </row>
    <row r="265" spans="1:72" ht="18" customHeight="1">
      <c r="A265" s="113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  <c r="AA265" s="80"/>
      <c r="AB265" s="80"/>
      <c r="AC265" s="80"/>
      <c r="AD265" s="80"/>
      <c r="AE265" s="80"/>
      <c r="AF265" s="80"/>
      <c r="AG265" s="80"/>
      <c r="AH265" s="80"/>
      <c r="AI265" s="80"/>
      <c r="AJ265" s="80"/>
      <c r="AK265" s="80"/>
      <c r="AL265" s="80"/>
      <c r="AM265" s="80"/>
      <c r="AN265" s="80"/>
      <c r="AO265" s="80"/>
      <c r="AP265" s="80"/>
      <c r="AQ265" s="80"/>
      <c r="AR265" s="80"/>
      <c r="AS265" s="80"/>
      <c r="AT265" s="80"/>
      <c r="AU265" s="80"/>
      <c r="AV265" s="80"/>
      <c r="AW265" s="80"/>
      <c r="AX265" s="80"/>
      <c r="AY265" s="80"/>
      <c r="AZ265" s="80"/>
      <c r="BA265" s="80"/>
      <c r="BB265" s="80"/>
      <c r="BC265" s="80"/>
      <c r="BD265" s="80"/>
      <c r="BE265" s="80"/>
      <c r="BF265" s="80"/>
      <c r="BG265" s="80"/>
      <c r="BH265" s="80"/>
      <c r="BI265" s="80"/>
      <c r="BJ265" s="80"/>
      <c r="BK265" s="80"/>
      <c r="BL265" s="80"/>
      <c r="BM265" s="80"/>
      <c r="BN265" s="80"/>
      <c r="BO265" s="80"/>
      <c r="BP265" s="80"/>
      <c r="BQ265" s="116"/>
      <c r="BR265" s="116"/>
      <c r="BS265" s="116"/>
      <c r="BT265" s="116"/>
    </row>
    <row r="266" spans="1:72" ht="18" customHeight="1">
      <c r="A266" s="113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80"/>
      <c r="AB266" s="80"/>
      <c r="AC266" s="80"/>
      <c r="AD266" s="80"/>
      <c r="AE266" s="80"/>
      <c r="AF266" s="80"/>
      <c r="AG266" s="80"/>
      <c r="AH266" s="80"/>
      <c r="AI266" s="80"/>
      <c r="AJ266" s="80"/>
      <c r="AK266" s="80"/>
      <c r="AL266" s="80"/>
      <c r="AM266" s="80"/>
      <c r="AN266" s="80"/>
      <c r="AO266" s="80"/>
      <c r="AP266" s="80"/>
      <c r="AQ266" s="80"/>
      <c r="AR266" s="80"/>
      <c r="AS266" s="80"/>
      <c r="AT266" s="80"/>
      <c r="AU266" s="80"/>
      <c r="AV266" s="80"/>
      <c r="AW266" s="80"/>
      <c r="AX266" s="80"/>
      <c r="AY266" s="80"/>
      <c r="AZ266" s="80"/>
      <c r="BA266" s="80"/>
      <c r="BB266" s="80"/>
      <c r="BC266" s="80"/>
      <c r="BD266" s="80"/>
      <c r="BE266" s="80"/>
      <c r="BF266" s="80"/>
      <c r="BG266" s="80"/>
      <c r="BH266" s="80"/>
      <c r="BI266" s="80"/>
      <c r="BJ266" s="80"/>
      <c r="BK266" s="80"/>
      <c r="BL266" s="80"/>
      <c r="BM266" s="80"/>
      <c r="BN266" s="80"/>
      <c r="BO266" s="80"/>
      <c r="BP266" s="80"/>
      <c r="BQ266" s="116"/>
      <c r="BR266" s="116"/>
      <c r="BS266" s="116"/>
      <c r="BT266" s="116"/>
    </row>
    <row r="267" spans="1:72" ht="18" customHeight="1">
      <c r="A267" s="113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80"/>
      <c r="AB267" s="80"/>
      <c r="AC267" s="80"/>
      <c r="AD267" s="80"/>
      <c r="AE267" s="80"/>
      <c r="AF267" s="80"/>
      <c r="AG267" s="80"/>
      <c r="AH267" s="80"/>
      <c r="AI267" s="80"/>
      <c r="AJ267" s="80"/>
      <c r="AK267" s="80"/>
      <c r="AL267" s="80"/>
      <c r="AM267" s="80"/>
      <c r="AN267" s="80"/>
      <c r="AO267" s="80"/>
      <c r="AP267" s="80"/>
      <c r="AQ267" s="80"/>
      <c r="AR267" s="80"/>
      <c r="AS267" s="80"/>
      <c r="AT267" s="80"/>
      <c r="AU267" s="80"/>
      <c r="AV267" s="80"/>
      <c r="AW267" s="80"/>
      <c r="AX267" s="80"/>
      <c r="AY267" s="80"/>
      <c r="AZ267" s="80"/>
      <c r="BA267" s="80"/>
      <c r="BB267" s="80"/>
      <c r="BC267" s="80"/>
      <c r="BD267" s="80"/>
      <c r="BE267" s="80"/>
      <c r="BF267" s="80"/>
      <c r="BG267" s="80"/>
      <c r="BH267" s="80"/>
      <c r="BI267" s="80"/>
      <c r="BJ267" s="80"/>
      <c r="BK267" s="80"/>
      <c r="BL267" s="80"/>
      <c r="BM267" s="80"/>
      <c r="BN267" s="80"/>
      <c r="BO267" s="80"/>
      <c r="BP267" s="80"/>
      <c r="BQ267" s="116"/>
      <c r="BR267" s="116"/>
      <c r="BS267" s="116"/>
      <c r="BT267" s="116"/>
    </row>
    <row r="268" spans="1:72" ht="18" customHeight="1">
      <c r="A268" s="113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80"/>
      <c r="AB268" s="80"/>
      <c r="AC268" s="80"/>
      <c r="AD268" s="80"/>
      <c r="AE268" s="80"/>
      <c r="AF268" s="80"/>
      <c r="AG268" s="80"/>
      <c r="AH268" s="80"/>
      <c r="AI268" s="80"/>
      <c r="AJ268" s="80"/>
      <c r="AK268" s="80"/>
      <c r="AL268" s="80"/>
      <c r="AM268" s="80"/>
      <c r="AN268" s="80"/>
      <c r="AO268" s="80"/>
      <c r="AP268" s="80"/>
      <c r="AQ268" s="80"/>
      <c r="AR268" s="80"/>
      <c r="AS268" s="80"/>
      <c r="AT268" s="80"/>
      <c r="AU268" s="80"/>
      <c r="AV268" s="80"/>
      <c r="AW268" s="80"/>
      <c r="AX268" s="80"/>
      <c r="AY268" s="80"/>
      <c r="AZ268" s="80"/>
      <c r="BA268" s="80"/>
      <c r="BB268" s="80"/>
      <c r="BC268" s="80"/>
      <c r="BD268" s="80"/>
      <c r="BE268" s="80"/>
      <c r="BF268" s="80"/>
      <c r="BG268" s="80"/>
      <c r="BH268" s="80"/>
      <c r="BI268" s="80"/>
      <c r="BJ268" s="80"/>
      <c r="BK268" s="80"/>
      <c r="BL268" s="80"/>
      <c r="BM268" s="80"/>
      <c r="BN268" s="80"/>
      <c r="BO268" s="80"/>
      <c r="BP268" s="80"/>
      <c r="BQ268" s="116"/>
      <c r="BR268" s="116"/>
      <c r="BS268" s="116"/>
      <c r="BT268" s="116"/>
    </row>
    <row r="269" spans="1:72" ht="18" customHeight="1">
      <c r="A269" s="113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80"/>
      <c r="AB269" s="80"/>
      <c r="AC269" s="80"/>
      <c r="AD269" s="80"/>
      <c r="AE269" s="80"/>
      <c r="AF269" s="80"/>
      <c r="AG269" s="80"/>
      <c r="AH269" s="80"/>
      <c r="AI269" s="80"/>
      <c r="AJ269" s="80"/>
      <c r="AK269" s="80"/>
      <c r="AL269" s="80"/>
      <c r="AM269" s="80"/>
      <c r="AN269" s="80"/>
      <c r="AO269" s="80"/>
      <c r="AP269" s="80"/>
      <c r="AQ269" s="80"/>
      <c r="AR269" s="80"/>
      <c r="AS269" s="80"/>
      <c r="AT269" s="80"/>
      <c r="AU269" s="80"/>
      <c r="AV269" s="80"/>
      <c r="AW269" s="80"/>
      <c r="AX269" s="80"/>
      <c r="AY269" s="80"/>
      <c r="AZ269" s="80"/>
      <c r="BA269" s="80"/>
      <c r="BB269" s="80"/>
      <c r="BC269" s="80"/>
      <c r="BD269" s="80"/>
      <c r="BE269" s="80"/>
      <c r="BF269" s="80"/>
      <c r="BG269" s="80"/>
      <c r="BH269" s="80"/>
      <c r="BI269" s="80"/>
      <c r="BJ269" s="80"/>
      <c r="BK269" s="80"/>
      <c r="BL269" s="80"/>
      <c r="BM269" s="80"/>
      <c r="BN269" s="80"/>
      <c r="BO269" s="80"/>
      <c r="BP269" s="80"/>
      <c r="BQ269" s="116"/>
      <c r="BR269" s="116"/>
      <c r="BS269" s="116"/>
      <c r="BT269" s="116"/>
    </row>
    <row r="270" spans="1:72" ht="18" customHeight="1">
      <c r="A270" s="113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80"/>
      <c r="AB270" s="80"/>
      <c r="AC270" s="80"/>
      <c r="AD270" s="80"/>
      <c r="AE270" s="80"/>
      <c r="AF270" s="80"/>
      <c r="AG270" s="80"/>
      <c r="AH270" s="80"/>
      <c r="AI270" s="80"/>
      <c r="AJ270" s="80"/>
      <c r="AK270" s="80"/>
      <c r="AL270" s="80"/>
      <c r="AM270" s="80"/>
      <c r="AN270" s="80"/>
      <c r="AO270" s="80"/>
      <c r="AP270" s="80"/>
      <c r="AQ270" s="80"/>
      <c r="AR270" s="80"/>
      <c r="AS270" s="80"/>
      <c r="AT270" s="80"/>
      <c r="AU270" s="80"/>
      <c r="AV270" s="80"/>
      <c r="AW270" s="80"/>
      <c r="AX270" s="80"/>
      <c r="AY270" s="80"/>
      <c r="AZ270" s="80"/>
      <c r="BA270" s="80"/>
      <c r="BB270" s="80"/>
      <c r="BC270" s="80"/>
      <c r="BD270" s="80"/>
      <c r="BE270" s="80"/>
      <c r="BF270" s="80"/>
      <c r="BG270" s="80"/>
      <c r="BH270" s="80"/>
      <c r="BI270" s="80"/>
      <c r="BJ270" s="80"/>
      <c r="BK270" s="80"/>
      <c r="BL270" s="80"/>
      <c r="BM270" s="80"/>
      <c r="BN270" s="80"/>
      <c r="BO270" s="80"/>
      <c r="BP270" s="80"/>
      <c r="BQ270" s="116"/>
      <c r="BR270" s="116"/>
      <c r="BS270" s="116"/>
      <c r="BT270" s="116"/>
    </row>
    <row r="271" spans="1:72" ht="18" customHeight="1">
      <c r="A271" s="113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80"/>
      <c r="AB271" s="80"/>
      <c r="AC271" s="80"/>
      <c r="AD271" s="80"/>
      <c r="AE271" s="80"/>
      <c r="AF271" s="80"/>
      <c r="AG271" s="80"/>
      <c r="AH271" s="80"/>
      <c r="AI271" s="80"/>
      <c r="AJ271" s="80"/>
      <c r="AK271" s="80"/>
      <c r="AL271" s="80"/>
      <c r="AM271" s="80"/>
      <c r="AN271" s="80"/>
      <c r="AO271" s="80"/>
      <c r="AP271" s="80"/>
      <c r="AQ271" s="80"/>
      <c r="AR271" s="80"/>
      <c r="AS271" s="80"/>
      <c r="AT271" s="80"/>
      <c r="AU271" s="80"/>
      <c r="AV271" s="80"/>
      <c r="AW271" s="80"/>
      <c r="AX271" s="80"/>
      <c r="AY271" s="80"/>
      <c r="AZ271" s="80"/>
      <c r="BA271" s="80"/>
      <c r="BB271" s="80"/>
      <c r="BC271" s="80"/>
      <c r="BD271" s="80"/>
      <c r="BE271" s="80"/>
      <c r="BF271" s="80"/>
      <c r="BG271" s="80"/>
      <c r="BH271" s="80"/>
      <c r="BI271" s="80"/>
      <c r="BJ271" s="80"/>
      <c r="BK271" s="80"/>
      <c r="BL271" s="80"/>
      <c r="BM271" s="80"/>
      <c r="BN271" s="80"/>
      <c r="BO271" s="80"/>
      <c r="BP271" s="80"/>
      <c r="BQ271" s="116"/>
      <c r="BR271" s="116"/>
      <c r="BS271" s="116"/>
      <c r="BT271" s="116"/>
    </row>
    <row r="272" spans="1:72" ht="18" customHeight="1">
      <c r="A272" s="113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80"/>
      <c r="AB272" s="80"/>
      <c r="AC272" s="80"/>
      <c r="AD272" s="80"/>
      <c r="AE272" s="80"/>
      <c r="AF272" s="80"/>
      <c r="AG272" s="80"/>
      <c r="AH272" s="80"/>
      <c r="AI272" s="80"/>
      <c r="AJ272" s="80"/>
      <c r="AK272" s="80"/>
      <c r="AL272" s="80"/>
      <c r="AM272" s="80"/>
      <c r="AN272" s="80"/>
      <c r="AO272" s="80"/>
      <c r="AP272" s="80"/>
      <c r="AQ272" s="80"/>
      <c r="AR272" s="80"/>
      <c r="AS272" s="80"/>
      <c r="AT272" s="80"/>
      <c r="AU272" s="80"/>
      <c r="AV272" s="80"/>
      <c r="AW272" s="80"/>
      <c r="AX272" s="80"/>
      <c r="AY272" s="80"/>
      <c r="AZ272" s="80"/>
      <c r="BA272" s="80"/>
      <c r="BB272" s="80"/>
      <c r="BC272" s="80"/>
      <c r="BD272" s="80"/>
      <c r="BE272" s="80"/>
      <c r="BF272" s="80"/>
      <c r="BG272" s="80"/>
      <c r="BH272" s="80"/>
      <c r="BI272" s="80"/>
      <c r="BJ272" s="80"/>
      <c r="BK272" s="80"/>
      <c r="BL272" s="80"/>
      <c r="BM272" s="80"/>
      <c r="BN272" s="80"/>
      <c r="BO272" s="80"/>
      <c r="BP272" s="80"/>
      <c r="BQ272" s="116"/>
      <c r="BR272" s="116"/>
      <c r="BS272" s="116"/>
      <c r="BT272" s="116"/>
    </row>
    <row r="273" spans="1:75" ht="18" customHeight="1">
      <c r="A273" s="113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80"/>
      <c r="AB273" s="80"/>
      <c r="AC273" s="80"/>
      <c r="AD273" s="80"/>
      <c r="AE273" s="80"/>
      <c r="AF273" s="80"/>
      <c r="AG273" s="80"/>
      <c r="AH273" s="80"/>
      <c r="AI273" s="80"/>
      <c r="AJ273" s="80"/>
      <c r="AK273" s="80"/>
      <c r="AL273" s="80"/>
      <c r="AM273" s="80"/>
      <c r="AN273" s="80"/>
      <c r="AO273" s="80"/>
      <c r="AP273" s="80"/>
      <c r="AQ273" s="80"/>
      <c r="AR273" s="80"/>
      <c r="AS273" s="80"/>
      <c r="AT273" s="80"/>
      <c r="AU273" s="80"/>
      <c r="AV273" s="80"/>
      <c r="AW273" s="80"/>
      <c r="AX273" s="80"/>
      <c r="AY273" s="80"/>
      <c r="AZ273" s="80"/>
      <c r="BA273" s="80"/>
      <c r="BB273" s="80"/>
      <c r="BC273" s="80"/>
      <c r="BD273" s="80"/>
      <c r="BE273" s="80"/>
      <c r="BF273" s="80"/>
      <c r="BG273" s="80"/>
      <c r="BH273" s="80"/>
      <c r="BI273" s="80"/>
      <c r="BJ273" s="80"/>
      <c r="BK273" s="80"/>
      <c r="BL273" s="80"/>
      <c r="BM273" s="80"/>
      <c r="BN273" s="80"/>
      <c r="BO273" s="80"/>
      <c r="BP273" s="80"/>
      <c r="BQ273" s="116"/>
      <c r="BR273" s="116"/>
      <c r="BS273" s="116"/>
      <c r="BT273" s="116"/>
    </row>
    <row r="274" spans="1:75" ht="18" customHeight="1">
      <c r="A274" s="113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M274" s="80"/>
      <c r="AN274" s="80"/>
      <c r="AO274" s="80"/>
      <c r="AP274" s="80"/>
      <c r="AQ274" s="80"/>
      <c r="AR274" s="80"/>
      <c r="AS274" s="80"/>
      <c r="AT274" s="80"/>
      <c r="AU274" s="80"/>
      <c r="AV274" s="80"/>
      <c r="AW274" s="80"/>
      <c r="AX274" s="80"/>
      <c r="AY274" s="80"/>
      <c r="AZ274" s="80"/>
      <c r="BA274" s="80"/>
      <c r="BB274" s="80"/>
      <c r="BC274" s="80"/>
      <c r="BD274" s="80"/>
      <c r="BE274" s="80"/>
      <c r="BF274" s="80"/>
      <c r="BG274" s="80"/>
      <c r="BH274" s="80"/>
      <c r="BI274" s="80"/>
      <c r="BJ274" s="80"/>
      <c r="BK274" s="80"/>
      <c r="BL274" s="80"/>
      <c r="BM274" s="80"/>
      <c r="BN274" s="80"/>
      <c r="BO274" s="80"/>
      <c r="BP274" s="80"/>
      <c r="BQ274" s="116"/>
      <c r="BR274" s="116"/>
      <c r="BS274" s="116"/>
      <c r="BT274" s="116"/>
    </row>
    <row r="275" spans="1:75" ht="18" customHeight="1">
      <c r="A275" s="113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  <c r="AK275" s="80"/>
      <c r="AL275" s="80"/>
      <c r="AM275" s="80"/>
      <c r="AN275" s="80"/>
      <c r="AO275" s="80"/>
      <c r="AP275" s="80"/>
      <c r="AQ275" s="80"/>
      <c r="AR275" s="80"/>
      <c r="AS275" s="80"/>
      <c r="AT275" s="80"/>
      <c r="AU275" s="80"/>
      <c r="AV275" s="80"/>
      <c r="AW275" s="80"/>
      <c r="AX275" s="80"/>
      <c r="AY275" s="80"/>
      <c r="AZ275" s="80"/>
      <c r="BA275" s="80"/>
      <c r="BB275" s="80"/>
      <c r="BC275" s="80"/>
      <c r="BD275" s="80"/>
      <c r="BE275" s="80"/>
      <c r="BF275" s="80"/>
      <c r="BG275" s="80"/>
      <c r="BH275" s="80"/>
      <c r="BI275" s="80"/>
      <c r="BJ275" s="80"/>
      <c r="BK275" s="80"/>
      <c r="BL275" s="80"/>
      <c r="BM275" s="80"/>
      <c r="BN275" s="80"/>
      <c r="BO275" s="80"/>
      <c r="BP275" s="80"/>
      <c r="BQ275" s="116"/>
      <c r="BR275" s="116"/>
      <c r="BS275" s="116"/>
      <c r="BT275" s="116"/>
    </row>
    <row r="276" spans="1:75" ht="18" customHeight="1">
      <c r="A276" s="113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M276" s="80"/>
      <c r="AN276" s="80"/>
      <c r="AO276" s="80"/>
      <c r="AP276" s="80"/>
      <c r="AQ276" s="80"/>
      <c r="AR276" s="80"/>
      <c r="AS276" s="80"/>
      <c r="AT276" s="80"/>
      <c r="AU276" s="80"/>
      <c r="AV276" s="80"/>
      <c r="AW276" s="80"/>
      <c r="AX276" s="80"/>
      <c r="AY276" s="80"/>
      <c r="AZ276" s="80"/>
      <c r="BA276" s="80"/>
      <c r="BB276" s="80"/>
      <c r="BC276" s="80"/>
      <c r="BD276" s="80"/>
      <c r="BE276" s="80"/>
      <c r="BF276" s="80"/>
      <c r="BG276" s="80"/>
      <c r="BH276" s="80"/>
      <c r="BI276" s="80"/>
      <c r="BJ276" s="80"/>
      <c r="BK276" s="80"/>
      <c r="BL276" s="80"/>
      <c r="BM276" s="80"/>
      <c r="BN276" s="80"/>
      <c r="BO276" s="80"/>
      <c r="BP276" s="80"/>
      <c r="BQ276" s="116"/>
      <c r="BR276" s="116"/>
      <c r="BS276" s="116"/>
      <c r="BT276" s="116"/>
    </row>
    <row r="277" spans="1:75" ht="18" customHeight="1">
      <c r="A277" s="113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  <c r="AK277" s="80"/>
      <c r="AL277" s="80"/>
      <c r="AM277" s="80"/>
      <c r="AN277" s="80"/>
      <c r="AO277" s="80"/>
      <c r="AP277" s="80"/>
      <c r="AQ277" s="80"/>
      <c r="AR277" s="80"/>
      <c r="AS277" s="80"/>
      <c r="AT277" s="80"/>
      <c r="AU277" s="80"/>
      <c r="AV277" s="80"/>
      <c r="AW277" s="80"/>
      <c r="AX277" s="80"/>
      <c r="AY277" s="80"/>
      <c r="AZ277" s="80"/>
      <c r="BA277" s="80"/>
      <c r="BB277" s="80"/>
      <c r="BC277" s="80"/>
      <c r="BD277" s="80"/>
      <c r="BE277" s="80"/>
      <c r="BF277" s="80"/>
      <c r="BG277" s="80"/>
      <c r="BH277" s="80"/>
      <c r="BI277" s="80"/>
      <c r="BJ277" s="80"/>
      <c r="BK277" s="80"/>
      <c r="BL277" s="80"/>
      <c r="BM277" s="80"/>
      <c r="BN277" s="80"/>
      <c r="BO277" s="80"/>
      <c r="BP277" s="80"/>
      <c r="BQ277" s="116"/>
      <c r="BR277" s="116"/>
      <c r="BS277" s="116"/>
      <c r="BT277" s="116"/>
    </row>
    <row r="278" spans="1:75" ht="18" customHeight="1">
      <c r="A278" s="113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80"/>
      <c r="AJ278" s="80"/>
      <c r="AK278" s="80"/>
      <c r="AL278" s="80"/>
      <c r="AM278" s="80"/>
      <c r="AN278" s="80"/>
      <c r="AO278" s="80"/>
      <c r="AP278" s="80"/>
      <c r="AQ278" s="80"/>
      <c r="AR278" s="80"/>
      <c r="AS278" s="80"/>
      <c r="AT278" s="80"/>
      <c r="AU278" s="80"/>
      <c r="AV278" s="80"/>
      <c r="AW278" s="80"/>
      <c r="AX278" s="80"/>
      <c r="AY278" s="80"/>
      <c r="AZ278" s="80"/>
      <c r="BA278" s="80"/>
      <c r="BB278" s="80"/>
      <c r="BC278" s="80"/>
      <c r="BD278" s="80"/>
      <c r="BE278" s="80"/>
      <c r="BF278" s="80"/>
      <c r="BG278" s="80"/>
      <c r="BH278" s="80"/>
      <c r="BI278" s="80"/>
      <c r="BJ278" s="80"/>
      <c r="BK278" s="80"/>
      <c r="BL278" s="80"/>
      <c r="BM278" s="80"/>
      <c r="BN278" s="80"/>
      <c r="BO278" s="80"/>
      <c r="BP278" s="80"/>
      <c r="BQ278" s="116"/>
      <c r="BR278" s="116"/>
      <c r="BS278" s="116"/>
      <c r="BT278" s="116"/>
    </row>
    <row r="279" spans="1:75" ht="18" customHeight="1">
      <c r="A279" s="139"/>
      <c r="B279" s="140"/>
      <c r="C279" s="140"/>
      <c r="D279" s="140"/>
      <c r="E279" s="140"/>
      <c r="F279" s="140"/>
      <c r="G279" s="140"/>
      <c r="H279" s="140"/>
      <c r="I279" s="140"/>
      <c r="J279" s="140"/>
      <c r="K279" s="140"/>
      <c r="L279" s="140"/>
      <c r="M279" s="140"/>
      <c r="N279" s="140"/>
      <c r="O279" s="140"/>
      <c r="P279" s="140"/>
      <c r="Q279" s="140"/>
      <c r="R279" s="140"/>
      <c r="S279" s="140"/>
      <c r="T279" s="140"/>
      <c r="U279" s="140"/>
      <c r="V279" s="140"/>
      <c r="W279" s="140"/>
      <c r="X279" s="140"/>
      <c r="Y279" s="140"/>
      <c r="Z279" s="140"/>
      <c r="AA279" s="140"/>
      <c r="AB279" s="140"/>
      <c r="AC279" s="140"/>
      <c r="AD279" s="140"/>
      <c r="AE279" s="140"/>
      <c r="AF279" s="140"/>
      <c r="AG279" s="140"/>
      <c r="AH279" s="140"/>
      <c r="AI279" s="140"/>
      <c r="AJ279" s="140"/>
      <c r="AK279" s="140"/>
      <c r="AL279" s="140"/>
      <c r="AM279" s="140"/>
      <c r="AN279" s="140"/>
      <c r="AO279" s="140"/>
      <c r="AP279" s="140"/>
      <c r="AQ279" s="140"/>
      <c r="AR279" s="140"/>
      <c r="AS279" s="140"/>
      <c r="AT279" s="140"/>
      <c r="AU279" s="140"/>
      <c r="AV279" s="140"/>
      <c r="AW279" s="140"/>
      <c r="AX279" s="140"/>
      <c r="AY279" s="140"/>
      <c r="AZ279" s="140"/>
      <c r="BA279" s="140"/>
      <c r="BB279" s="140"/>
      <c r="BC279" s="140"/>
      <c r="BD279" s="140"/>
      <c r="BE279" s="140"/>
      <c r="BF279" s="140"/>
      <c r="BG279" s="140"/>
      <c r="BH279" s="140"/>
      <c r="BI279" s="140"/>
      <c r="BJ279" s="140"/>
      <c r="BK279" s="140"/>
      <c r="BL279" s="140"/>
      <c r="BM279" s="140"/>
      <c r="BN279" s="140"/>
      <c r="BO279" s="140"/>
      <c r="BP279" s="140"/>
      <c r="BQ279" s="144"/>
      <c r="BR279" s="144"/>
      <c r="BS279" s="144"/>
      <c r="BT279" s="144"/>
    </row>
    <row r="280" spans="1:75" ht="30.75" customHeight="1">
      <c r="A280" s="701" t="s">
        <v>497</v>
      </c>
      <c r="B280" s="702"/>
      <c r="C280" s="702"/>
      <c r="D280" s="702"/>
      <c r="E280" s="702"/>
      <c r="F280" s="702"/>
      <c r="G280" s="702"/>
      <c r="H280" s="702"/>
      <c r="I280" s="702"/>
      <c r="J280" s="702"/>
      <c r="K280" s="702"/>
      <c r="L280" s="702"/>
      <c r="M280" s="702"/>
      <c r="N280" s="702"/>
      <c r="O280" s="702"/>
      <c r="P280" s="702"/>
      <c r="Q280" s="702"/>
      <c r="R280" s="702"/>
      <c r="S280" s="702"/>
      <c r="T280" s="702"/>
      <c r="U280" s="702"/>
      <c r="V280" s="702"/>
      <c r="W280" s="702"/>
      <c r="X280" s="702"/>
      <c r="Y280" s="702"/>
      <c r="Z280" s="702"/>
      <c r="AA280" s="702"/>
      <c r="AB280" s="702"/>
      <c r="AC280" s="702"/>
      <c r="AD280" s="702"/>
      <c r="AE280" s="702"/>
      <c r="AF280" s="702"/>
      <c r="AG280" s="702"/>
      <c r="AH280" s="702"/>
      <c r="AI280" s="702"/>
      <c r="AJ280" s="702"/>
      <c r="AK280" s="702"/>
      <c r="AL280" s="702"/>
      <c r="AM280" s="702"/>
      <c r="AN280" s="702"/>
      <c r="AO280" s="702"/>
      <c r="AP280" s="702"/>
      <c r="AQ280" s="702"/>
      <c r="AR280" s="702"/>
      <c r="AS280" s="702"/>
      <c r="AT280" s="702"/>
      <c r="AU280" s="702"/>
      <c r="AV280" s="702"/>
      <c r="AW280" s="702"/>
      <c r="AX280" s="702"/>
      <c r="AY280" s="702"/>
      <c r="AZ280" s="702"/>
      <c r="BA280" s="702"/>
      <c r="BB280" s="702"/>
      <c r="BC280" s="702"/>
      <c r="BD280" s="702"/>
      <c r="BE280" s="702"/>
      <c r="BF280" s="702"/>
      <c r="BG280" s="702"/>
      <c r="BH280" s="702"/>
      <c r="BI280" s="702"/>
      <c r="BJ280" s="702"/>
      <c r="BK280" s="702"/>
      <c r="BL280" s="702"/>
      <c r="BM280" s="702"/>
      <c r="BN280" s="702"/>
      <c r="BO280" s="702"/>
      <c r="BP280" s="703"/>
      <c r="BQ280" s="430" t="s">
        <v>95</v>
      </c>
      <c r="BR280" s="430" t="s">
        <v>96</v>
      </c>
      <c r="BS280" s="430" t="s">
        <v>97</v>
      </c>
      <c r="BT280" s="430" t="s">
        <v>55</v>
      </c>
    </row>
    <row r="281" spans="1:75" ht="18" customHeight="1">
      <c r="A281" s="169"/>
      <c r="B281" s="44" t="s">
        <v>490</v>
      </c>
      <c r="C281" s="171"/>
      <c r="D281" s="171"/>
      <c r="E281" s="171"/>
      <c r="F281" s="171"/>
      <c r="G281" s="171"/>
      <c r="H281" s="171"/>
      <c r="I281" s="171"/>
      <c r="J281" s="171"/>
      <c r="K281" s="170"/>
      <c r="L281" s="171"/>
      <c r="M281" s="171"/>
      <c r="N281" s="171"/>
      <c r="O281" s="171"/>
      <c r="P281" s="171"/>
      <c r="Q281" s="44" t="s">
        <v>487</v>
      </c>
      <c r="R281" s="171"/>
      <c r="S281" s="171"/>
      <c r="T281" s="171"/>
      <c r="U281" s="171"/>
      <c r="V281" s="171"/>
      <c r="W281" s="171"/>
      <c r="X281" s="171"/>
      <c r="Y281" s="171"/>
      <c r="Z281" s="171"/>
      <c r="AA281" s="171"/>
      <c r="AB281" s="171"/>
      <c r="AC281" s="171"/>
      <c r="AD281" s="171"/>
      <c r="AE281" s="171"/>
      <c r="AF281" s="171"/>
      <c r="AG281" s="171"/>
      <c r="AH281" s="171"/>
      <c r="AI281" s="171"/>
      <c r="AJ281" s="171"/>
      <c r="AK281" s="171"/>
      <c r="AL281" s="171"/>
      <c r="AM281" s="171"/>
      <c r="AN281" s="171"/>
      <c r="AO281" s="171"/>
      <c r="AP281" s="171"/>
      <c r="AQ281" s="171"/>
      <c r="AR281" s="171"/>
      <c r="AS281" s="171"/>
      <c r="AT281" s="171"/>
      <c r="AU281" s="171"/>
      <c r="AV281" s="171"/>
      <c r="AW281" s="171"/>
      <c r="AX281" s="171"/>
      <c r="AY281" s="171"/>
      <c r="AZ281" s="171"/>
      <c r="BA281" s="171"/>
      <c r="BB281" s="171"/>
      <c r="BC281" s="171"/>
      <c r="BD281" s="171"/>
      <c r="BE281" s="171"/>
      <c r="BF281" s="171"/>
      <c r="BG281" s="171"/>
      <c r="BH281" s="171"/>
      <c r="BI281" s="171"/>
      <c r="BJ281" s="171"/>
      <c r="BK281" s="171"/>
      <c r="BL281" s="171"/>
      <c r="BM281" s="171"/>
      <c r="BN281" s="171"/>
      <c r="BO281" s="171"/>
      <c r="BP281" s="171"/>
      <c r="BQ281" s="172" t="e">
        <f>BQ325</f>
        <v>#REF!</v>
      </c>
      <c r="BR281" s="172" t="e">
        <f>BR325</f>
        <v>#REF!</v>
      </c>
      <c r="BS281" s="172" t="e">
        <f>BS325</f>
        <v>#REF!</v>
      </c>
      <c r="BT281" s="172" t="e">
        <f>BT325</f>
        <v>#REF!</v>
      </c>
      <c r="BV281" s="80" t="s">
        <v>99</v>
      </c>
      <c r="BW281" s="161" t="e">
        <f>VLOOKUP(BV281,#REF!,2,FALSE)</f>
        <v>#REF!</v>
      </c>
    </row>
    <row r="282" spans="1:75" ht="18" customHeight="1">
      <c r="A282" s="113"/>
      <c r="B282" s="175" t="s">
        <v>138</v>
      </c>
      <c r="C282" s="80"/>
      <c r="D282" s="80"/>
      <c r="E282" s="80" t="s">
        <v>139</v>
      </c>
      <c r="F282" s="80"/>
      <c r="G282" s="80"/>
      <c r="H282" s="80"/>
      <c r="I282" s="80"/>
      <c r="J282" s="80"/>
      <c r="K282" s="175"/>
      <c r="L282" s="80"/>
      <c r="M282" s="80"/>
      <c r="N282" s="80"/>
      <c r="O282" s="121">
        <v>10</v>
      </c>
      <c r="P282" s="122"/>
      <c r="Q282" s="122"/>
      <c r="R282" s="122"/>
      <c r="S282" s="80" t="s">
        <v>140</v>
      </c>
      <c r="T282" s="80"/>
      <c r="U282" s="80"/>
      <c r="V282" s="80"/>
      <c r="W282" s="80"/>
      <c r="X282" s="122">
        <f>O282</f>
        <v>10</v>
      </c>
      <c r="Y282" s="122"/>
      <c r="Z282" s="122"/>
      <c r="AA282" s="80" t="s">
        <v>141</v>
      </c>
      <c r="AB282" s="80"/>
      <c r="AC282" s="80"/>
      <c r="AD282" s="80"/>
      <c r="AE282" s="80"/>
      <c r="AF282" s="80"/>
      <c r="AG282" s="80"/>
      <c r="AH282" s="80"/>
      <c r="AI282" s="80"/>
      <c r="AJ282" s="80"/>
      <c r="AK282" s="80"/>
      <c r="AL282" s="80"/>
      <c r="AM282" s="80"/>
      <c r="AN282" s="80"/>
      <c r="AO282" s="80"/>
      <c r="AP282" s="80"/>
      <c r="AQ282" s="80"/>
      <c r="AR282" s="80"/>
      <c r="AS282" s="80"/>
      <c r="AT282" s="80"/>
      <c r="AU282" s="80"/>
      <c r="AV282" s="80"/>
      <c r="AW282" s="80"/>
      <c r="AX282" s="80"/>
      <c r="AY282" s="80"/>
      <c r="AZ282" s="80"/>
      <c r="BA282" s="80"/>
      <c r="BB282" s="80"/>
      <c r="BC282" s="80"/>
      <c r="BD282" s="80"/>
      <c r="BE282" s="80"/>
      <c r="BF282" s="80"/>
      <c r="BG282" s="80"/>
      <c r="BH282" s="80"/>
      <c r="BI282" s="80"/>
      <c r="BJ282" s="80"/>
      <c r="BK282" s="80"/>
      <c r="BL282" s="80"/>
      <c r="BM282" s="80"/>
      <c r="BN282" s="80"/>
      <c r="BO282" s="80"/>
      <c r="BP282" s="80"/>
      <c r="BQ282" s="115"/>
      <c r="BR282" s="115"/>
      <c r="BS282" s="115"/>
      <c r="BT282" s="115"/>
      <c r="BV282" s="80" t="s">
        <v>100</v>
      </c>
      <c r="BW282" s="161" t="e">
        <f>VLOOKUP(BV282,#REF!,2,FALSE)</f>
        <v>#REF!</v>
      </c>
    </row>
    <row r="283" spans="1:75" ht="18" customHeight="1">
      <c r="A283" s="113"/>
      <c r="B283" s="175" t="s">
        <v>138</v>
      </c>
      <c r="C283" s="80"/>
      <c r="D283" s="80"/>
      <c r="E283" s="80" t="s">
        <v>142</v>
      </c>
      <c r="F283" s="80"/>
      <c r="G283" s="80"/>
      <c r="H283" s="80"/>
      <c r="I283" s="80"/>
      <c r="J283" s="80"/>
      <c r="K283" s="175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80"/>
      <c r="AB283" s="80"/>
      <c r="AC283" s="80"/>
      <c r="AD283" s="80"/>
      <c r="AE283" s="80"/>
      <c r="AF283" s="80"/>
      <c r="AG283" s="80"/>
      <c r="AH283" s="80"/>
      <c r="AI283" s="80"/>
      <c r="AJ283" s="80"/>
      <c r="AK283" s="80"/>
      <c r="AL283" s="80"/>
      <c r="AM283" s="80"/>
      <c r="AN283" s="80"/>
      <c r="AO283" s="80"/>
      <c r="AP283" s="80"/>
      <c r="AQ283" s="80"/>
      <c r="AR283" s="80"/>
      <c r="AS283" s="80"/>
      <c r="AT283" s="80"/>
      <c r="AU283" s="80"/>
      <c r="AV283" s="80"/>
      <c r="AW283" s="80"/>
      <c r="AX283" s="80"/>
      <c r="AY283" s="80"/>
      <c r="AZ283" s="80"/>
      <c r="BA283" s="80"/>
      <c r="BB283" s="80"/>
      <c r="BC283" s="80"/>
      <c r="BD283" s="80"/>
      <c r="BE283" s="80"/>
      <c r="BF283" s="80"/>
      <c r="BG283" s="80"/>
      <c r="BH283" s="80"/>
      <c r="BI283" s="80"/>
      <c r="BJ283" s="80"/>
      <c r="BK283" s="80"/>
      <c r="BL283" s="80"/>
      <c r="BM283" s="80"/>
      <c r="BN283" s="80"/>
      <c r="BO283" s="80"/>
      <c r="BP283" s="80"/>
      <c r="BQ283" s="115"/>
      <c r="BR283" s="115"/>
      <c r="BS283" s="115"/>
      <c r="BT283" s="115"/>
      <c r="BV283" s="80" t="s">
        <v>75</v>
      </c>
      <c r="BW283" s="161" t="e">
        <f>VLOOKUP(BV283,#REF!,2,FALSE)</f>
        <v>#REF!</v>
      </c>
    </row>
    <row r="284" spans="1:75" ht="18" customHeight="1">
      <c r="A284" s="113"/>
      <c r="B284" s="175"/>
      <c r="C284" s="80"/>
      <c r="D284" s="80"/>
      <c r="E284" s="677" t="s">
        <v>457</v>
      </c>
      <c r="F284" s="698"/>
      <c r="G284" s="698"/>
      <c r="H284" s="698"/>
      <c r="I284" s="698"/>
      <c r="J284" s="698"/>
      <c r="K284" s="698"/>
      <c r="L284" s="698"/>
      <c r="M284" s="698"/>
      <c r="N284" s="698"/>
      <c r="O284" s="698"/>
      <c r="P284" s="698"/>
      <c r="Q284" s="698"/>
      <c r="R284" s="698"/>
      <c r="S284" s="698"/>
      <c r="T284" s="698"/>
      <c r="U284" s="698"/>
      <c r="V284" s="698"/>
      <c r="W284" s="698"/>
      <c r="X284" s="698"/>
      <c r="Y284" s="698"/>
      <c r="Z284" s="698"/>
      <c r="AA284" s="698"/>
      <c r="AB284" s="698"/>
      <c r="AC284" s="698"/>
      <c r="AD284" s="698"/>
      <c r="AE284" s="698"/>
      <c r="AF284" s="698"/>
      <c r="AG284" s="698"/>
      <c r="AH284" s="698"/>
      <c r="AI284" s="698"/>
      <c r="AJ284" s="698"/>
      <c r="AK284" s="698"/>
      <c r="AL284" s="698"/>
      <c r="AM284" s="698"/>
      <c r="AN284" s="698"/>
      <c r="AO284" s="698"/>
      <c r="AP284" s="698"/>
      <c r="AQ284" s="698"/>
      <c r="AR284" s="80"/>
      <c r="AS284" s="80"/>
      <c r="AT284" s="80"/>
      <c r="AU284" s="80"/>
      <c r="AV284" s="80"/>
      <c r="AW284" s="80"/>
      <c r="AX284" s="80"/>
      <c r="AY284" s="80"/>
      <c r="AZ284" s="80"/>
      <c r="BA284" s="80"/>
      <c r="BB284" s="80"/>
      <c r="BC284" s="80"/>
      <c r="BD284" s="80"/>
      <c r="BE284" s="80"/>
      <c r="BF284" s="80"/>
      <c r="BG284" s="80"/>
      <c r="BH284" s="80"/>
      <c r="BI284" s="80"/>
      <c r="BJ284" s="80"/>
      <c r="BK284" s="80"/>
      <c r="BL284" s="80"/>
      <c r="BM284" s="80"/>
      <c r="BN284" s="80"/>
      <c r="BO284" s="80"/>
      <c r="BP284" s="80"/>
      <c r="BQ284" s="115"/>
      <c r="BR284" s="115"/>
      <c r="BS284" s="115"/>
      <c r="BT284" s="115"/>
      <c r="BW284" s="161"/>
    </row>
    <row r="285" spans="1:75" ht="18" customHeight="1">
      <c r="A285" s="113"/>
      <c r="B285" s="175"/>
      <c r="C285" s="80"/>
      <c r="D285" s="80"/>
      <c r="E285" s="677" t="s">
        <v>458</v>
      </c>
      <c r="F285" s="698"/>
      <c r="G285" s="698"/>
      <c r="H285" s="698"/>
      <c r="I285" s="698"/>
      <c r="J285" s="698"/>
      <c r="K285" s="698"/>
      <c r="L285" s="698"/>
      <c r="M285" s="698"/>
      <c r="N285" s="698"/>
      <c r="O285" s="698"/>
      <c r="P285" s="698"/>
      <c r="Q285" s="698"/>
      <c r="R285" s="698"/>
      <c r="S285" s="698"/>
      <c r="T285" s="698"/>
      <c r="U285" s="698"/>
      <c r="V285" s="698"/>
      <c r="W285" s="698"/>
      <c r="X285" s="698"/>
      <c r="Y285" s="698"/>
      <c r="Z285" s="698"/>
      <c r="AA285" s="698"/>
      <c r="AB285" s="698"/>
      <c r="AC285" s="698"/>
      <c r="AD285" s="698"/>
      <c r="AE285" s="698"/>
      <c r="AF285" s="698"/>
      <c r="AG285" s="698"/>
      <c r="AH285" s="698"/>
      <c r="AI285" s="698"/>
      <c r="AJ285" s="698"/>
      <c r="AK285" s="698"/>
      <c r="AL285" s="698"/>
      <c r="AM285" s="698"/>
      <c r="AN285" s="698"/>
      <c r="AO285" s="698"/>
      <c r="AP285" s="698"/>
      <c r="AQ285" s="698"/>
      <c r="AR285" s="80"/>
      <c r="AS285" s="80"/>
      <c r="AT285" s="80"/>
      <c r="AU285" s="80"/>
      <c r="AV285" s="80"/>
      <c r="AW285" s="80"/>
      <c r="AX285" s="80"/>
      <c r="AY285" s="80"/>
      <c r="AZ285" s="80"/>
      <c r="BA285" s="80"/>
      <c r="BB285" s="80"/>
      <c r="BC285" s="80"/>
      <c r="BD285" s="80"/>
      <c r="BE285" s="80"/>
      <c r="BF285" s="80"/>
      <c r="BG285" s="80"/>
      <c r="BH285" s="80"/>
      <c r="BI285" s="80"/>
      <c r="BJ285" s="80"/>
      <c r="BK285" s="80"/>
      <c r="BL285" s="80"/>
      <c r="BM285" s="80"/>
      <c r="BN285" s="80"/>
      <c r="BO285" s="80"/>
      <c r="BP285" s="80"/>
      <c r="BQ285" s="115"/>
      <c r="BR285" s="115"/>
      <c r="BS285" s="115"/>
      <c r="BT285" s="115"/>
      <c r="BW285" s="161"/>
    </row>
    <row r="286" spans="1:75" ht="18" customHeight="1">
      <c r="A286" s="113"/>
      <c r="B286" s="24" t="s">
        <v>471</v>
      </c>
      <c r="C286" s="80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80"/>
      <c r="AB286" s="80"/>
      <c r="AC286" s="80"/>
      <c r="AD286" s="80"/>
      <c r="AE286" s="80"/>
      <c r="AF286" s="80"/>
      <c r="AG286" s="80"/>
      <c r="AH286" s="80"/>
      <c r="AI286" s="80"/>
      <c r="AJ286" s="80"/>
      <c r="AK286" s="80"/>
      <c r="AL286" s="80"/>
      <c r="AM286" s="80"/>
      <c r="AN286" s="80"/>
      <c r="AO286" s="80"/>
      <c r="AP286" s="80"/>
      <c r="AQ286" s="80"/>
      <c r="AR286" s="80"/>
      <c r="AS286" s="80"/>
      <c r="AT286" s="80"/>
      <c r="AU286" s="80"/>
      <c r="AV286" s="80"/>
      <c r="AW286" s="80"/>
      <c r="AX286" s="80"/>
      <c r="AY286" s="80"/>
      <c r="AZ286" s="80"/>
      <c r="BA286" s="80"/>
      <c r="BB286" s="80"/>
      <c r="BC286" s="80"/>
      <c r="BD286" s="80"/>
      <c r="BE286" s="80"/>
      <c r="BF286" s="80"/>
      <c r="BG286" s="80"/>
      <c r="BH286" s="80"/>
      <c r="BI286" s="80"/>
      <c r="BJ286" s="80"/>
      <c r="BK286" s="80"/>
      <c r="BL286" s="80"/>
      <c r="BM286" s="80"/>
      <c r="BN286" s="80"/>
      <c r="BO286" s="80"/>
      <c r="BP286" s="80"/>
      <c r="BQ286" s="116"/>
      <c r="BR286" s="116"/>
      <c r="BS286" s="116"/>
      <c r="BT286" s="116"/>
      <c r="BW286" s="125"/>
    </row>
    <row r="287" spans="1:75" ht="18" customHeight="1">
      <c r="A287" s="113"/>
      <c r="B287" s="80"/>
      <c r="C287" s="24" t="s">
        <v>465</v>
      </c>
      <c r="D287" s="80"/>
      <c r="E287" s="80"/>
      <c r="F287" s="80"/>
      <c r="G287" s="162"/>
      <c r="H287" s="478"/>
      <c r="I287" s="478"/>
      <c r="J287" s="478"/>
      <c r="K287" s="478"/>
      <c r="L287" s="80"/>
      <c r="M287" s="80"/>
      <c r="N287" s="80"/>
      <c r="O287" s="80"/>
      <c r="P287" s="80"/>
      <c r="Q287" s="80"/>
      <c r="R287" s="162"/>
      <c r="S287" s="478"/>
      <c r="T287" s="478"/>
      <c r="U287" s="478"/>
      <c r="V287" s="478"/>
      <c r="W287" s="80"/>
      <c r="X287" s="80"/>
      <c r="Y287" s="80"/>
      <c r="Z287" s="80"/>
      <c r="AA287" s="80"/>
      <c r="AB287" s="80"/>
      <c r="AC287" s="129"/>
      <c r="AD287" s="80"/>
      <c r="AE287" s="80"/>
      <c r="AF287" s="128"/>
      <c r="AG287" s="80"/>
      <c r="AH287" s="162"/>
      <c r="AI287" s="478"/>
      <c r="AJ287" s="478"/>
      <c r="AK287" s="478"/>
      <c r="AL287" s="478"/>
      <c r="AM287" s="128"/>
      <c r="AN287" s="80"/>
      <c r="AO287" s="162"/>
      <c r="AP287" s="478"/>
      <c r="AQ287" s="478"/>
      <c r="AR287" s="478"/>
      <c r="AS287" s="478"/>
      <c r="AT287" s="478"/>
      <c r="AU287" s="80"/>
      <c r="AV287" s="80"/>
      <c r="AW287" s="80"/>
      <c r="AX287" s="80"/>
      <c r="AY287" s="80"/>
      <c r="AZ287" s="80"/>
      <c r="BA287" s="80"/>
      <c r="BB287" s="80"/>
      <c r="BC287" s="80"/>
      <c r="BD287" s="80"/>
      <c r="BE287" s="80"/>
      <c r="BF287" s="80"/>
      <c r="BG287" s="80"/>
      <c r="BH287" s="80"/>
      <c r="BI287" s="80"/>
      <c r="BJ287" s="80"/>
      <c r="BK287" s="80"/>
      <c r="BL287" s="80"/>
      <c r="BM287" s="80"/>
      <c r="BN287" s="80"/>
      <c r="BO287" s="80"/>
      <c r="BP287" s="80"/>
      <c r="BQ287" s="116"/>
      <c r="BR287" s="116"/>
      <c r="BS287" s="116"/>
      <c r="BT287" s="116"/>
      <c r="BW287" s="159"/>
    </row>
    <row r="288" spans="1:75" ht="18" customHeight="1">
      <c r="A288" s="113"/>
      <c r="B288" s="80"/>
      <c r="C288" s="80"/>
      <c r="D288" s="80"/>
      <c r="E288" s="80" t="s">
        <v>60</v>
      </c>
      <c r="F288" s="80"/>
      <c r="G288" s="80"/>
      <c r="H288" s="80"/>
      <c r="I288" s="80"/>
      <c r="J288" s="80"/>
      <c r="K288" s="80"/>
      <c r="L288" s="127"/>
      <c r="M288" s="80"/>
      <c r="N288" s="80"/>
      <c r="O288" s="80"/>
      <c r="P288" s="687" t="e">
        <f>#REF!</f>
        <v>#REF!</v>
      </c>
      <c r="Q288" s="698"/>
      <c r="R288" s="698"/>
      <c r="S288" s="698"/>
      <c r="T288" s="698"/>
      <c r="U288" s="698"/>
      <c r="V288" s="698"/>
      <c r="W288" s="124" t="s">
        <v>87</v>
      </c>
      <c r="X288" s="120"/>
      <c r="Y288" s="688">
        <v>200</v>
      </c>
      <c r="Z288" s="689"/>
      <c r="AA288" s="689"/>
      <c r="AB288" s="689"/>
      <c r="AC288" s="689"/>
      <c r="AD288" s="689"/>
      <c r="AE288" s="689"/>
      <c r="AF288" s="689"/>
      <c r="AG288" s="124" t="s">
        <v>89</v>
      </c>
      <c r="AH288" s="120"/>
      <c r="AI288" s="690" t="e">
        <f>INT(P288/Y288)</f>
        <v>#REF!</v>
      </c>
      <c r="AJ288" s="691"/>
      <c r="AK288" s="691"/>
      <c r="AL288" s="691"/>
      <c r="AM288" s="691"/>
      <c r="AN288" s="691"/>
      <c r="AO288" s="691"/>
      <c r="AP288" s="694" t="s">
        <v>515</v>
      </c>
      <c r="AQ288" s="695"/>
      <c r="AR288" s="695"/>
      <c r="AS288" s="695"/>
      <c r="AT288" s="695"/>
      <c r="AU288" s="695"/>
      <c r="AV288" s="695"/>
      <c r="AW288" s="695"/>
      <c r="AX288" s="695"/>
      <c r="AY288" s="695"/>
      <c r="AZ288" s="695"/>
      <c r="BA288" s="80"/>
      <c r="BB288" s="80"/>
      <c r="BC288" s="80"/>
      <c r="BD288" s="80"/>
      <c r="BE288" s="80"/>
      <c r="BF288" s="80"/>
      <c r="BG288" s="80"/>
      <c r="BH288" s="80"/>
      <c r="BI288" s="80"/>
      <c r="BJ288" s="80"/>
      <c r="BK288" s="80"/>
      <c r="BL288" s="80"/>
      <c r="BM288" s="80"/>
      <c r="BN288" s="80"/>
      <c r="BO288" s="80"/>
      <c r="BP288" s="80"/>
      <c r="BQ288" s="115" t="e">
        <f>SUM(BR288:BT288)</f>
        <v>#REF!</v>
      </c>
      <c r="BR288" s="115"/>
      <c r="BS288" s="115" t="e">
        <f>AI288</f>
        <v>#REF!</v>
      </c>
      <c r="BT288" s="115"/>
    </row>
    <row r="289" spans="1:75" ht="18" customHeight="1">
      <c r="A289" s="113"/>
      <c r="B289" s="80"/>
      <c r="C289" s="80"/>
      <c r="D289" s="80"/>
      <c r="E289" s="80" t="s">
        <v>61</v>
      </c>
      <c r="F289" s="80"/>
      <c r="G289" s="80"/>
      <c r="H289" s="80"/>
      <c r="I289" s="80"/>
      <c r="J289" s="80"/>
      <c r="K289" s="80"/>
      <c r="L289" s="127"/>
      <c r="M289" s="80"/>
      <c r="N289" s="80"/>
      <c r="O289" s="80"/>
      <c r="P289" s="687" t="e">
        <f>#REF!</f>
        <v>#REF!</v>
      </c>
      <c r="Q289" s="698"/>
      <c r="R289" s="698"/>
      <c r="S289" s="698"/>
      <c r="T289" s="698"/>
      <c r="U289" s="698"/>
      <c r="V289" s="698"/>
      <c r="W289" s="124" t="s">
        <v>87</v>
      </c>
      <c r="X289" s="120"/>
      <c r="Y289" s="688">
        <v>200</v>
      </c>
      <c r="Z289" s="689"/>
      <c r="AA289" s="689"/>
      <c r="AB289" s="689"/>
      <c r="AC289" s="689"/>
      <c r="AD289" s="689"/>
      <c r="AE289" s="689"/>
      <c r="AF289" s="689"/>
      <c r="AG289" s="124" t="s">
        <v>89</v>
      </c>
      <c r="AH289" s="120"/>
      <c r="AI289" s="690" t="e">
        <f>INT(P289/Y289)</f>
        <v>#REF!</v>
      </c>
      <c r="AJ289" s="691"/>
      <c r="AK289" s="691"/>
      <c r="AL289" s="691"/>
      <c r="AM289" s="691"/>
      <c r="AN289" s="691"/>
      <c r="AO289" s="691"/>
      <c r="AP289" s="694" t="s">
        <v>515</v>
      </c>
      <c r="AQ289" s="695"/>
      <c r="AR289" s="695"/>
      <c r="AS289" s="695"/>
      <c r="AT289" s="695"/>
      <c r="AU289" s="695"/>
      <c r="AV289" s="695"/>
      <c r="AW289" s="695"/>
      <c r="AX289" s="695"/>
      <c r="AY289" s="695"/>
      <c r="AZ289" s="695"/>
      <c r="BA289" s="80"/>
      <c r="BB289" s="80"/>
      <c r="BC289" s="80"/>
      <c r="BD289" s="80"/>
      <c r="BE289" s="80"/>
      <c r="BF289" s="80"/>
      <c r="BG289" s="80"/>
      <c r="BH289" s="80"/>
      <c r="BI289" s="80"/>
      <c r="BJ289" s="80"/>
      <c r="BK289" s="80"/>
      <c r="BL289" s="80"/>
      <c r="BM289" s="80"/>
      <c r="BN289" s="80"/>
      <c r="BO289" s="80"/>
      <c r="BP289" s="80"/>
      <c r="BQ289" s="115" t="e">
        <f>SUM(BR289:BT289)</f>
        <v>#REF!</v>
      </c>
      <c r="BR289" s="115" t="e">
        <f>AI289</f>
        <v>#REF!</v>
      </c>
      <c r="BS289" s="115"/>
      <c r="BT289" s="115"/>
    </row>
    <row r="290" spans="1:75" ht="18" customHeight="1">
      <c r="A290" s="113"/>
      <c r="B290" s="80"/>
      <c r="C290" s="80"/>
      <c r="D290" s="80"/>
      <c r="E290" s="80" t="s">
        <v>62</v>
      </c>
      <c r="F290" s="80"/>
      <c r="G290" s="80"/>
      <c r="H290" s="80"/>
      <c r="I290" s="80"/>
      <c r="J290" s="80"/>
      <c r="K290" s="80"/>
      <c r="L290" s="127"/>
      <c r="M290" s="80"/>
      <c r="N290" s="80"/>
      <c r="O290" s="80"/>
      <c r="P290" s="687" t="e">
        <f>#REF!</f>
        <v>#REF!</v>
      </c>
      <c r="Q290" s="698"/>
      <c r="R290" s="698"/>
      <c r="S290" s="698"/>
      <c r="T290" s="698"/>
      <c r="U290" s="698"/>
      <c r="V290" s="698"/>
      <c r="W290" s="124" t="s">
        <v>87</v>
      </c>
      <c r="X290" s="120"/>
      <c r="Y290" s="688">
        <v>200</v>
      </c>
      <c r="Z290" s="689"/>
      <c r="AA290" s="689"/>
      <c r="AB290" s="689"/>
      <c r="AC290" s="689"/>
      <c r="AD290" s="689"/>
      <c r="AE290" s="689"/>
      <c r="AF290" s="689"/>
      <c r="AG290" s="124" t="s">
        <v>89</v>
      </c>
      <c r="AH290" s="120"/>
      <c r="AI290" s="690" t="e">
        <f>INT(P290/Y290)</f>
        <v>#REF!</v>
      </c>
      <c r="AJ290" s="691"/>
      <c r="AK290" s="691"/>
      <c r="AL290" s="691"/>
      <c r="AM290" s="691"/>
      <c r="AN290" s="691"/>
      <c r="AO290" s="691"/>
      <c r="AP290" s="694" t="s">
        <v>515</v>
      </c>
      <c r="AQ290" s="695"/>
      <c r="AR290" s="695"/>
      <c r="AS290" s="695"/>
      <c r="AT290" s="695"/>
      <c r="AU290" s="695"/>
      <c r="AV290" s="695"/>
      <c r="AW290" s="695"/>
      <c r="AX290" s="695"/>
      <c r="AY290" s="695"/>
      <c r="AZ290" s="695"/>
      <c r="BA290" s="80"/>
      <c r="BB290" s="80"/>
      <c r="BC290" s="80"/>
      <c r="BD290" s="80"/>
      <c r="BE290" s="80"/>
      <c r="BF290" s="80"/>
      <c r="BG290" s="80"/>
      <c r="BH290" s="80"/>
      <c r="BI290" s="80"/>
      <c r="BJ290" s="80"/>
      <c r="BK290" s="80"/>
      <c r="BL290" s="80"/>
      <c r="BM290" s="80"/>
      <c r="BN290" s="80"/>
      <c r="BO290" s="80"/>
      <c r="BP290" s="80"/>
      <c r="BQ290" s="115" t="e">
        <f>SUM(BR290:BT290)</f>
        <v>#REF!</v>
      </c>
      <c r="BR290" s="115"/>
      <c r="BS290" s="115"/>
      <c r="BT290" s="115" t="e">
        <f>AI290</f>
        <v>#REF!</v>
      </c>
    </row>
    <row r="291" spans="1:75" ht="18" customHeight="1">
      <c r="A291" s="113"/>
      <c r="B291" s="80"/>
      <c r="C291" s="24" t="s">
        <v>466</v>
      </c>
      <c r="D291" s="80"/>
      <c r="E291" s="80"/>
      <c r="F291" s="80"/>
      <c r="G291" s="162"/>
      <c r="H291" s="478"/>
      <c r="I291" s="478"/>
      <c r="J291" s="478"/>
      <c r="K291" s="478"/>
      <c r="L291" s="80"/>
      <c r="M291" s="80"/>
      <c r="N291" s="80"/>
      <c r="O291" s="80"/>
      <c r="P291" s="80"/>
      <c r="Q291" s="80"/>
      <c r="R291" s="162"/>
      <c r="S291" s="478"/>
      <c r="T291" s="478"/>
      <c r="U291" s="478"/>
      <c r="V291" s="478"/>
      <c r="W291" s="80"/>
      <c r="X291" s="80"/>
      <c r="Y291" s="80"/>
      <c r="Z291" s="80"/>
      <c r="AA291" s="80"/>
      <c r="AB291" s="80"/>
      <c r="AC291" s="129"/>
      <c r="AD291" s="80"/>
      <c r="AE291" s="80"/>
      <c r="AF291" s="128"/>
      <c r="AG291" s="80"/>
      <c r="AH291" s="162"/>
      <c r="AI291" s="478"/>
      <c r="AJ291" s="478"/>
      <c r="AK291" s="478"/>
      <c r="AL291" s="478"/>
      <c r="AM291" s="128"/>
      <c r="AN291" s="80"/>
      <c r="AO291" s="162"/>
      <c r="AP291" s="478"/>
      <c r="AQ291" s="478"/>
      <c r="AR291" s="478"/>
      <c r="AS291" s="478"/>
      <c r="AT291" s="478"/>
      <c r="AU291" s="80"/>
      <c r="AV291" s="80"/>
      <c r="AW291" s="80"/>
      <c r="AX291" s="80"/>
      <c r="AY291" s="80"/>
      <c r="AZ291" s="80"/>
      <c r="BA291" s="80"/>
      <c r="BB291" s="80"/>
      <c r="BC291" s="80"/>
      <c r="BD291" s="80"/>
      <c r="BE291" s="80"/>
      <c r="BF291" s="80"/>
      <c r="BG291" s="80"/>
      <c r="BH291" s="80"/>
      <c r="BI291" s="80"/>
      <c r="BJ291" s="80"/>
      <c r="BK291" s="80"/>
      <c r="BL291" s="80"/>
      <c r="BM291" s="80"/>
      <c r="BN291" s="80"/>
      <c r="BO291" s="80"/>
      <c r="BP291" s="80"/>
      <c r="BQ291" s="116"/>
      <c r="BR291" s="116"/>
      <c r="BS291" s="116"/>
      <c r="BT291" s="116"/>
      <c r="BW291" s="159"/>
    </row>
    <row r="292" spans="1:75" ht="18" customHeight="1">
      <c r="A292" s="113"/>
      <c r="B292" s="80"/>
      <c r="C292" s="80"/>
      <c r="D292" s="80"/>
      <c r="E292" s="80" t="s">
        <v>60</v>
      </c>
      <c r="F292" s="80"/>
      <c r="G292" s="80"/>
      <c r="H292" s="80"/>
      <c r="I292" s="80"/>
      <c r="J292" s="80"/>
      <c r="K292" s="80"/>
      <c r="L292" s="127"/>
      <c r="M292" s="80"/>
      <c r="N292" s="80"/>
      <c r="O292" s="80"/>
      <c r="P292" s="687" t="e">
        <f>#REF!</f>
        <v>#REF!</v>
      </c>
      <c r="Q292" s="698"/>
      <c r="R292" s="698"/>
      <c r="S292" s="698"/>
      <c r="T292" s="698"/>
      <c r="U292" s="698"/>
      <c r="V292" s="698"/>
      <c r="W292" s="124" t="s">
        <v>87</v>
      </c>
      <c r="X292" s="120"/>
      <c r="Y292" s="688">
        <v>200</v>
      </c>
      <c r="Z292" s="689"/>
      <c r="AA292" s="689"/>
      <c r="AB292" s="689"/>
      <c r="AC292" s="689"/>
      <c r="AD292" s="689"/>
      <c r="AE292" s="689"/>
      <c r="AF292" s="689"/>
      <c r="AG292" s="124" t="s">
        <v>89</v>
      </c>
      <c r="AH292" s="120"/>
      <c r="AI292" s="690" t="e">
        <f>INT(P292/Y292)</f>
        <v>#REF!</v>
      </c>
      <c r="AJ292" s="691"/>
      <c r="AK292" s="691"/>
      <c r="AL292" s="691"/>
      <c r="AM292" s="691"/>
      <c r="AN292" s="691"/>
      <c r="AO292" s="691"/>
      <c r="AP292" s="694" t="s">
        <v>516</v>
      </c>
      <c r="AQ292" s="695"/>
      <c r="AR292" s="695"/>
      <c r="AS292" s="695"/>
      <c r="AT292" s="695"/>
      <c r="AU292" s="695"/>
      <c r="AV292" s="695"/>
      <c r="AW292" s="695"/>
      <c r="AX292" s="695"/>
      <c r="AY292" s="695"/>
      <c r="AZ292" s="695"/>
      <c r="BA292" s="80"/>
      <c r="BB292" s="80"/>
      <c r="BC292" s="80"/>
      <c r="BD292" s="80"/>
      <c r="BE292" s="80"/>
      <c r="BF292" s="80"/>
      <c r="BG292" s="80"/>
      <c r="BH292" s="80"/>
      <c r="BI292" s="80"/>
      <c r="BJ292" s="80"/>
      <c r="BK292" s="80"/>
      <c r="BL292" s="80"/>
      <c r="BM292" s="80"/>
      <c r="BN292" s="80"/>
      <c r="BO292" s="80"/>
      <c r="BP292" s="80"/>
      <c r="BQ292" s="115" t="e">
        <f>SUM(BR292:BT292)</f>
        <v>#REF!</v>
      </c>
      <c r="BR292" s="115"/>
      <c r="BS292" s="115" t="e">
        <f>AI292</f>
        <v>#REF!</v>
      </c>
      <c r="BT292" s="115"/>
    </row>
    <row r="293" spans="1:75" ht="18" customHeight="1">
      <c r="A293" s="113"/>
      <c r="B293" s="80"/>
      <c r="C293" s="80"/>
      <c r="D293" s="80"/>
      <c r="E293" s="80" t="s">
        <v>61</v>
      </c>
      <c r="F293" s="80"/>
      <c r="G293" s="80"/>
      <c r="H293" s="80"/>
      <c r="I293" s="80"/>
      <c r="J293" s="80"/>
      <c r="K293" s="80"/>
      <c r="L293" s="127"/>
      <c r="M293" s="80"/>
      <c r="N293" s="80"/>
      <c r="O293" s="80"/>
      <c r="P293" s="687" t="e">
        <f>#REF!</f>
        <v>#REF!</v>
      </c>
      <c r="Q293" s="698"/>
      <c r="R293" s="698"/>
      <c r="S293" s="698"/>
      <c r="T293" s="698"/>
      <c r="U293" s="698"/>
      <c r="V293" s="698"/>
      <c r="W293" s="124" t="s">
        <v>87</v>
      </c>
      <c r="X293" s="120"/>
      <c r="Y293" s="688">
        <v>200</v>
      </c>
      <c r="Z293" s="689"/>
      <c r="AA293" s="689"/>
      <c r="AB293" s="689"/>
      <c r="AC293" s="689"/>
      <c r="AD293" s="689"/>
      <c r="AE293" s="689"/>
      <c r="AF293" s="689"/>
      <c r="AG293" s="124" t="s">
        <v>89</v>
      </c>
      <c r="AH293" s="120"/>
      <c r="AI293" s="690" t="e">
        <f>INT(P293/Y293)</f>
        <v>#REF!</v>
      </c>
      <c r="AJ293" s="691"/>
      <c r="AK293" s="691"/>
      <c r="AL293" s="691"/>
      <c r="AM293" s="691"/>
      <c r="AN293" s="691"/>
      <c r="AO293" s="691"/>
      <c r="AP293" s="694" t="s">
        <v>516</v>
      </c>
      <c r="AQ293" s="695"/>
      <c r="AR293" s="695"/>
      <c r="AS293" s="695"/>
      <c r="AT293" s="695"/>
      <c r="AU293" s="695"/>
      <c r="AV293" s="695"/>
      <c r="AW293" s="695"/>
      <c r="AX293" s="695"/>
      <c r="AY293" s="695"/>
      <c r="AZ293" s="695"/>
      <c r="BA293" s="80"/>
      <c r="BB293" s="80"/>
      <c r="BC293" s="80"/>
      <c r="BD293" s="80"/>
      <c r="BE293" s="80"/>
      <c r="BF293" s="80"/>
      <c r="BG293" s="80"/>
      <c r="BH293" s="80"/>
      <c r="BI293" s="80"/>
      <c r="BJ293" s="80"/>
      <c r="BK293" s="80"/>
      <c r="BL293" s="80"/>
      <c r="BM293" s="80"/>
      <c r="BN293" s="80"/>
      <c r="BO293" s="80"/>
      <c r="BP293" s="80"/>
      <c r="BQ293" s="115" t="e">
        <f>SUM(BR293:BT293)</f>
        <v>#REF!</v>
      </c>
      <c r="BR293" s="115" t="e">
        <f>AI293</f>
        <v>#REF!</v>
      </c>
      <c r="BS293" s="115"/>
      <c r="BT293" s="115"/>
    </row>
    <row r="294" spans="1:75" ht="18" customHeight="1">
      <c r="A294" s="113"/>
      <c r="B294" s="80"/>
      <c r="C294" s="80"/>
      <c r="D294" s="80"/>
      <c r="E294" s="80" t="s">
        <v>62</v>
      </c>
      <c r="F294" s="80"/>
      <c r="G294" s="80"/>
      <c r="H294" s="80"/>
      <c r="I294" s="80"/>
      <c r="J294" s="80"/>
      <c r="K294" s="80"/>
      <c r="L294" s="127"/>
      <c r="M294" s="80"/>
      <c r="N294" s="80"/>
      <c r="O294" s="80"/>
      <c r="P294" s="687" t="e">
        <f>#REF!</f>
        <v>#REF!</v>
      </c>
      <c r="Q294" s="698"/>
      <c r="R294" s="698"/>
      <c r="S294" s="698"/>
      <c r="T294" s="698"/>
      <c r="U294" s="698"/>
      <c r="V294" s="698"/>
      <c r="W294" s="124" t="s">
        <v>87</v>
      </c>
      <c r="X294" s="120"/>
      <c r="Y294" s="688">
        <v>200</v>
      </c>
      <c r="Z294" s="689"/>
      <c r="AA294" s="689"/>
      <c r="AB294" s="689"/>
      <c r="AC294" s="689"/>
      <c r="AD294" s="689"/>
      <c r="AE294" s="689"/>
      <c r="AF294" s="689"/>
      <c r="AG294" s="124" t="s">
        <v>89</v>
      </c>
      <c r="AH294" s="120"/>
      <c r="AI294" s="690" t="e">
        <f>INT(P294/Y294)</f>
        <v>#REF!</v>
      </c>
      <c r="AJ294" s="691"/>
      <c r="AK294" s="691"/>
      <c r="AL294" s="691"/>
      <c r="AM294" s="691"/>
      <c r="AN294" s="691"/>
      <c r="AO294" s="691"/>
      <c r="AP294" s="694" t="s">
        <v>516</v>
      </c>
      <c r="AQ294" s="695"/>
      <c r="AR294" s="695"/>
      <c r="AS294" s="695"/>
      <c r="AT294" s="695"/>
      <c r="AU294" s="695"/>
      <c r="AV294" s="695"/>
      <c r="AW294" s="695"/>
      <c r="AX294" s="695"/>
      <c r="AY294" s="695"/>
      <c r="AZ294" s="695"/>
      <c r="BA294" s="80"/>
      <c r="BB294" s="80"/>
      <c r="BC294" s="80"/>
      <c r="BD294" s="80"/>
      <c r="BE294" s="80"/>
      <c r="BF294" s="80"/>
      <c r="BG294" s="80"/>
      <c r="BH294" s="80"/>
      <c r="BI294" s="80"/>
      <c r="BJ294" s="80"/>
      <c r="BK294" s="80"/>
      <c r="BL294" s="80"/>
      <c r="BM294" s="80"/>
      <c r="BN294" s="80"/>
      <c r="BO294" s="80"/>
      <c r="BP294" s="80"/>
      <c r="BQ294" s="115" t="e">
        <f>SUM(BR294:BT294)</f>
        <v>#REF!</v>
      </c>
      <c r="BR294" s="115"/>
      <c r="BS294" s="115"/>
      <c r="BT294" s="115" t="e">
        <f>AI294</f>
        <v>#REF!</v>
      </c>
    </row>
    <row r="295" spans="1:75" ht="18" customHeight="1">
      <c r="A295" s="113"/>
      <c r="B295" s="80"/>
      <c r="C295" s="80" t="s">
        <v>57</v>
      </c>
      <c r="D295" s="80"/>
      <c r="E295" s="80"/>
      <c r="F295" s="80"/>
      <c r="G295" s="80"/>
      <c r="H295" s="80"/>
      <c r="I295" s="80"/>
      <c r="J295" s="80"/>
      <c r="K295" s="80"/>
      <c r="L295" s="127"/>
      <c r="M295" s="80"/>
      <c r="N295" s="80"/>
      <c r="O295" s="80"/>
      <c r="P295" s="80"/>
      <c r="Q295" s="80"/>
      <c r="R295" s="80"/>
      <c r="S295" s="80"/>
      <c r="T295" s="128"/>
      <c r="U295" s="80"/>
      <c r="V295" s="129"/>
      <c r="W295" s="80"/>
      <c r="X295" s="80"/>
      <c r="Y295" s="80"/>
      <c r="Z295" s="80"/>
      <c r="AA295" s="80"/>
      <c r="AB295" s="80"/>
      <c r="AC295" s="80"/>
      <c r="AD295" s="129"/>
      <c r="AE295" s="80"/>
      <c r="AF295" s="80"/>
      <c r="AG295" s="80"/>
      <c r="AH295" s="80"/>
      <c r="AI295" s="128"/>
      <c r="AJ295" s="80"/>
      <c r="AK295" s="129"/>
      <c r="AL295" s="80"/>
      <c r="AM295" s="80"/>
      <c r="AN295" s="80"/>
      <c r="AO295" s="80"/>
      <c r="AP295" s="80"/>
      <c r="AQ295" s="80"/>
      <c r="AR295" s="80"/>
      <c r="AS295" s="80"/>
      <c r="AT295" s="80"/>
      <c r="AU295" s="80"/>
      <c r="AV295" s="80"/>
      <c r="AW295" s="80"/>
      <c r="AX295" s="80"/>
      <c r="AY295" s="80"/>
      <c r="AZ295" s="80"/>
      <c r="BA295" s="80"/>
      <c r="BB295" s="80"/>
      <c r="BC295" s="80"/>
      <c r="BD295" s="80"/>
      <c r="BE295" s="80"/>
      <c r="BF295" s="80"/>
      <c r="BG295" s="80"/>
      <c r="BH295" s="80"/>
      <c r="BI295" s="80"/>
      <c r="BJ295" s="80"/>
      <c r="BK295" s="80"/>
      <c r="BL295" s="80"/>
      <c r="BM295" s="80"/>
      <c r="BN295" s="80"/>
      <c r="BO295" s="80"/>
      <c r="BP295" s="80"/>
      <c r="BQ295" s="130" t="e">
        <f>SUM(BR295:BT295)</f>
        <v>#REF!</v>
      </c>
      <c r="BR295" s="130" t="e">
        <f>SUM(BR288:BR294)</f>
        <v>#REF!</v>
      </c>
      <c r="BS295" s="130" t="e">
        <f>SUM(BS288:BS294)</f>
        <v>#REF!</v>
      </c>
      <c r="BT295" s="130" t="e">
        <f>SUM(BT288:BT294)</f>
        <v>#REF!</v>
      </c>
    </row>
    <row r="296" spans="1:75" ht="18" customHeight="1">
      <c r="A296" s="113"/>
      <c r="B296" s="80" t="s">
        <v>143</v>
      </c>
      <c r="C296" s="80"/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80"/>
      <c r="AG296" s="80"/>
      <c r="AH296" s="80"/>
      <c r="AI296" s="80"/>
      <c r="AJ296" s="80"/>
      <c r="AK296" s="80"/>
      <c r="AL296" s="80"/>
      <c r="AM296" s="80"/>
      <c r="AN296" s="80"/>
      <c r="AO296" s="80"/>
      <c r="AP296" s="80"/>
      <c r="AQ296" s="80"/>
      <c r="AR296" s="80"/>
      <c r="AS296" s="80"/>
      <c r="AT296" s="80"/>
      <c r="AU296" s="80"/>
      <c r="AV296" s="80"/>
      <c r="AW296" s="80"/>
      <c r="AX296" s="80"/>
      <c r="AY296" s="80"/>
      <c r="AZ296" s="80"/>
      <c r="BA296" s="80"/>
      <c r="BB296" s="80"/>
      <c r="BC296" s="80"/>
      <c r="BD296" s="80"/>
      <c r="BE296" s="80"/>
      <c r="BF296" s="80"/>
      <c r="BG296" s="80"/>
      <c r="BH296" s="80"/>
      <c r="BI296" s="80"/>
      <c r="BJ296" s="80"/>
      <c r="BK296" s="80"/>
      <c r="BL296" s="80"/>
      <c r="BM296" s="80"/>
      <c r="BN296" s="80"/>
      <c r="BO296" s="80"/>
      <c r="BP296" s="80"/>
      <c r="BQ296" s="116"/>
      <c r="BR296" s="116"/>
      <c r="BS296" s="116"/>
      <c r="BT296" s="116"/>
      <c r="BW296" s="125"/>
    </row>
    <row r="297" spans="1:75" ht="18" customHeight="1">
      <c r="A297" s="113"/>
      <c r="B297" s="80"/>
      <c r="C297" s="128" t="s">
        <v>144</v>
      </c>
      <c r="D297" s="80"/>
      <c r="E297" s="80"/>
      <c r="F297" s="80"/>
      <c r="G297" s="80"/>
      <c r="H297" s="80"/>
      <c r="I297" s="80"/>
      <c r="J297" s="80"/>
      <c r="K297" s="80"/>
      <c r="L297" s="127"/>
      <c r="M297" s="80"/>
      <c r="N297" s="80"/>
      <c r="O297" s="697">
        <v>3</v>
      </c>
      <c r="P297" s="691"/>
      <c r="Q297" s="691"/>
      <c r="R297" s="80" t="s">
        <v>91</v>
      </c>
      <c r="S297" s="80"/>
      <c r="T297" s="120"/>
      <c r="U297" s="120"/>
      <c r="V297" s="80"/>
      <c r="W297" s="696" t="e">
        <f>$BW$188</f>
        <v>#REF!</v>
      </c>
      <c r="X297" s="691"/>
      <c r="Y297" s="691"/>
      <c r="Z297" s="691"/>
      <c r="AA297" s="691"/>
      <c r="AB297" s="691"/>
      <c r="AC297" s="677" t="s">
        <v>459</v>
      </c>
      <c r="AD297" s="698"/>
      <c r="AE297" s="698"/>
      <c r="AF297" s="698"/>
      <c r="AG297" s="698"/>
      <c r="AH297" s="699" t="s">
        <v>460</v>
      </c>
      <c r="AI297" s="698"/>
      <c r="AJ297" s="700" t="e">
        <f>INT(O297*W297/(1600))</f>
        <v>#REF!</v>
      </c>
      <c r="AK297" s="698"/>
      <c r="AL297" s="698"/>
      <c r="AM297" s="698"/>
      <c r="AN297" s="698"/>
      <c r="AO297" s="698"/>
      <c r="AP297" s="698"/>
      <c r="AQ297" s="80"/>
      <c r="AR297" s="80"/>
      <c r="AS297" s="80"/>
      <c r="AT297" s="80"/>
      <c r="AU297" s="80"/>
      <c r="AV297" s="80"/>
      <c r="AW297" s="80"/>
      <c r="AX297" s="80"/>
      <c r="AY297" s="80"/>
      <c r="AZ297" s="80"/>
      <c r="BA297" s="80"/>
      <c r="BB297" s="80"/>
      <c r="BC297" s="80"/>
      <c r="BD297" s="80"/>
      <c r="BE297" s="80"/>
      <c r="BF297" s="80"/>
      <c r="BG297" s="80"/>
      <c r="BH297" s="80"/>
      <c r="BI297" s="80"/>
      <c r="BJ297" s="80"/>
      <c r="BK297" s="80"/>
      <c r="BL297" s="80"/>
      <c r="BM297" s="80"/>
      <c r="BN297" s="80"/>
      <c r="BO297" s="80"/>
      <c r="BP297" s="80"/>
      <c r="BQ297" s="115" t="e">
        <f>SUM(BR297:BT297)</f>
        <v>#REF!</v>
      </c>
      <c r="BR297" s="115" t="e">
        <f>AJ297</f>
        <v>#REF!</v>
      </c>
      <c r="BS297" s="115"/>
      <c r="BT297" s="115"/>
    </row>
    <row r="298" spans="1:75" ht="18" customHeight="1">
      <c r="A298" s="113"/>
      <c r="B298" s="80"/>
      <c r="C298" s="128" t="s">
        <v>145</v>
      </c>
      <c r="D298" s="80"/>
      <c r="E298" s="80"/>
      <c r="F298" s="80"/>
      <c r="G298" s="80"/>
      <c r="H298" s="80"/>
      <c r="I298" s="80"/>
      <c r="J298" s="80"/>
      <c r="K298" s="80"/>
      <c r="L298" s="127"/>
      <c r="M298" s="80"/>
      <c r="N298" s="80"/>
      <c r="O298" s="697">
        <v>1</v>
      </c>
      <c r="P298" s="691"/>
      <c r="Q298" s="691"/>
      <c r="R298" s="80" t="s">
        <v>91</v>
      </c>
      <c r="S298" s="80"/>
      <c r="T298" s="120"/>
      <c r="U298" s="120"/>
      <c r="V298" s="80"/>
      <c r="W298" s="696" t="e">
        <f>$BW$187</f>
        <v>#REF!</v>
      </c>
      <c r="X298" s="691"/>
      <c r="Y298" s="691"/>
      <c r="Z298" s="691"/>
      <c r="AA298" s="691"/>
      <c r="AB298" s="691"/>
      <c r="AC298" s="677" t="s">
        <v>459</v>
      </c>
      <c r="AD298" s="698"/>
      <c r="AE298" s="698"/>
      <c r="AF298" s="698"/>
      <c r="AG298" s="698"/>
      <c r="AH298" s="699" t="s">
        <v>460</v>
      </c>
      <c r="AI298" s="698"/>
      <c r="AJ298" s="700" t="e">
        <f>INT(O298*W298/(1600))</f>
        <v>#REF!</v>
      </c>
      <c r="AK298" s="698"/>
      <c r="AL298" s="698"/>
      <c r="AM298" s="698"/>
      <c r="AN298" s="698"/>
      <c r="AO298" s="698"/>
      <c r="AP298" s="698"/>
      <c r="AQ298" s="80"/>
      <c r="AR298" s="80"/>
      <c r="AS298" s="80"/>
      <c r="AT298" s="80"/>
      <c r="AU298" s="80"/>
      <c r="AV298" s="80"/>
      <c r="AW298" s="80"/>
      <c r="AX298" s="80"/>
      <c r="AY298" s="80"/>
      <c r="AZ298" s="80"/>
      <c r="BA298" s="80"/>
      <c r="BB298" s="80"/>
      <c r="BC298" s="80"/>
      <c r="BD298" s="80"/>
      <c r="BE298" s="80"/>
      <c r="BF298" s="80"/>
      <c r="BG298" s="80"/>
      <c r="BH298" s="80"/>
      <c r="BI298" s="80"/>
      <c r="BJ298" s="80"/>
      <c r="BK298" s="80"/>
      <c r="BL298" s="80"/>
      <c r="BM298" s="80"/>
      <c r="BN298" s="80"/>
      <c r="BO298" s="80"/>
      <c r="BP298" s="80"/>
      <c r="BQ298" s="115" t="e">
        <f>SUM(BR298:BT298)</f>
        <v>#REF!</v>
      </c>
      <c r="BR298" s="115" t="e">
        <f>AJ298</f>
        <v>#REF!</v>
      </c>
      <c r="BS298" s="115"/>
      <c r="BT298" s="115"/>
    </row>
    <row r="299" spans="1:75" ht="18" customHeight="1">
      <c r="A299" s="113"/>
      <c r="B299" s="80"/>
      <c r="C299" s="80" t="s">
        <v>57</v>
      </c>
      <c r="D299" s="80"/>
      <c r="E299" s="80"/>
      <c r="F299" s="80"/>
      <c r="G299" s="80"/>
      <c r="H299" s="80"/>
      <c r="I299" s="80"/>
      <c r="J299" s="80"/>
      <c r="K299" s="80"/>
      <c r="L299" s="127"/>
      <c r="M299" s="80"/>
      <c r="N299" s="80"/>
      <c r="O299" s="80"/>
      <c r="P299" s="80"/>
      <c r="Q299" s="80"/>
      <c r="R299" s="80"/>
      <c r="S299" s="80"/>
      <c r="T299" s="128"/>
      <c r="U299" s="80"/>
      <c r="V299" s="129"/>
      <c r="W299" s="80"/>
      <c r="X299" s="80"/>
      <c r="Y299" s="80"/>
      <c r="Z299" s="80"/>
      <c r="AA299" s="80"/>
      <c r="AB299" s="80"/>
      <c r="AC299" s="80"/>
      <c r="AD299" s="129"/>
      <c r="AE299" s="80"/>
      <c r="AF299" s="80"/>
      <c r="AG299" s="80"/>
      <c r="AH299" s="80"/>
      <c r="AI299" s="128"/>
      <c r="AJ299" s="80"/>
      <c r="AK299" s="129"/>
      <c r="AL299" s="80"/>
      <c r="AM299" s="80"/>
      <c r="AN299" s="80"/>
      <c r="AO299" s="80"/>
      <c r="AP299" s="80"/>
      <c r="AQ299" s="80"/>
      <c r="AR299" s="80"/>
      <c r="AS299" s="80"/>
      <c r="AT299" s="80"/>
      <c r="AU299" s="80"/>
      <c r="AV299" s="80"/>
      <c r="AW299" s="80"/>
      <c r="AX299" s="80"/>
      <c r="AY299" s="80"/>
      <c r="AZ299" s="80"/>
      <c r="BA299" s="80"/>
      <c r="BB299" s="80"/>
      <c r="BC299" s="80"/>
      <c r="BD299" s="80"/>
      <c r="BE299" s="80"/>
      <c r="BF299" s="80"/>
      <c r="BG299" s="80"/>
      <c r="BH299" s="80"/>
      <c r="BI299" s="80"/>
      <c r="BJ299" s="80"/>
      <c r="BK299" s="80"/>
      <c r="BL299" s="80"/>
      <c r="BM299" s="80"/>
      <c r="BN299" s="80"/>
      <c r="BO299" s="80"/>
      <c r="BP299" s="80"/>
      <c r="BQ299" s="130" t="e">
        <f>SUM(BR299:BT299)</f>
        <v>#REF!</v>
      </c>
      <c r="BR299" s="130" t="e">
        <f>SUM(BR297:BR298)</f>
        <v>#REF!</v>
      </c>
      <c r="BS299" s="130">
        <f>SUM(BS297:BS298)</f>
        <v>0</v>
      </c>
      <c r="BT299" s="130">
        <f>SUM(BT297:BT298)</f>
        <v>0</v>
      </c>
    </row>
    <row r="300" spans="1:75" ht="18" customHeight="1">
      <c r="A300" s="113"/>
      <c r="B300" s="24" t="s">
        <v>462</v>
      </c>
      <c r="C300" s="80"/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80"/>
      <c r="AG300" s="80"/>
      <c r="AH300" s="80"/>
      <c r="AI300" s="80"/>
      <c r="AJ300" s="80"/>
      <c r="AK300" s="80"/>
      <c r="AL300" s="80"/>
      <c r="AM300" s="80"/>
      <c r="AN300" s="80"/>
      <c r="AO300" s="80"/>
      <c r="AP300" s="80"/>
      <c r="AQ300" s="80"/>
      <c r="AR300" s="80"/>
      <c r="AS300" s="80"/>
      <c r="AT300" s="80"/>
      <c r="AU300" s="80"/>
      <c r="AV300" s="80"/>
      <c r="AW300" s="80"/>
      <c r="AX300" s="80"/>
      <c r="AY300" s="80"/>
      <c r="AZ300" s="80"/>
      <c r="BA300" s="80"/>
      <c r="BB300" s="80"/>
      <c r="BC300" s="80"/>
      <c r="BD300" s="80"/>
      <c r="BE300" s="80"/>
      <c r="BF300" s="80"/>
      <c r="BG300" s="80"/>
      <c r="BH300" s="80"/>
      <c r="BI300" s="80"/>
      <c r="BJ300" s="80"/>
      <c r="BK300" s="80"/>
      <c r="BL300" s="80"/>
      <c r="BM300" s="80"/>
      <c r="BN300" s="80"/>
      <c r="BO300" s="80"/>
      <c r="BP300" s="80"/>
      <c r="BQ300" s="116"/>
      <c r="BR300" s="116"/>
      <c r="BS300" s="116"/>
      <c r="BT300" s="116"/>
      <c r="BW300" s="125"/>
    </row>
    <row r="301" spans="1:75" ht="18" customHeight="1">
      <c r="A301" s="113"/>
      <c r="B301" s="80"/>
      <c r="C301" s="80" t="s">
        <v>146</v>
      </c>
      <c r="D301" s="80"/>
      <c r="E301" s="80"/>
      <c r="F301" s="80"/>
      <c r="G301" s="80"/>
      <c r="H301" s="80"/>
      <c r="I301" s="80"/>
      <c r="J301" s="80"/>
      <c r="K301" s="80"/>
      <c r="L301" s="127"/>
      <c r="M301" s="80"/>
      <c r="N301" s="80"/>
      <c r="O301" s="80"/>
      <c r="P301" s="80"/>
      <c r="Q301" s="80"/>
      <c r="R301" s="80"/>
      <c r="S301" s="80"/>
      <c r="T301" s="128"/>
      <c r="U301" s="80"/>
      <c r="V301" s="129"/>
      <c r="W301" s="694" t="s">
        <v>517</v>
      </c>
      <c r="X301" s="695"/>
      <c r="Y301" s="695"/>
      <c r="Z301" s="695"/>
      <c r="AA301" s="695"/>
      <c r="AB301" s="695"/>
      <c r="AC301" s="695"/>
      <c r="AD301" s="695"/>
      <c r="AE301" s="695"/>
      <c r="AF301" s="695"/>
      <c r="AG301" s="695"/>
      <c r="AH301" s="80"/>
      <c r="AI301" s="128"/>
      <c r="AJ301" s="80"/>
      <c r="AK301" s="129"/>
      <c r="AL301" s="80"/>
      <c r="AM301" s="80"/>
      <c r="AN301" s="80"/>
      <c r="AO301" s="80"/>
      <c r="AP301" s="80"/>
      <c r="AQ301" s="80"/>
      <c r="AR301" s="80"/>
      <c r="AS301" s="80"/>
      <c r="AT301" s="80"/>
      <c r="AU301" s="80"/>
      <c r="AV301" s="80"/>
      <c r="AW301" s="80"/>
      <c r="AX301" s="80"/>
      <c r="AY301" s="80"/>
      <c r="AZ301" s="80"/>
      <c r="BA301" s="80"/>
      <c r="BB301" s="80"/>
      <c r="BC301" s="80"/>
      <c r="BD301" s="80"/>
      <c r="BE301" s="80"/>
      <c r="BF301" s="80"/>
      <c r="BG301" s="80"/>
      <c r="BH301" s="80"/>
      <c r="BI301" s="80"/>
      <c r="BJ301" s="80"/>
      <c r="BK301" s="80"/>
      <c r="BL301" s="80"/>
      <c r="BM301" s="80"/>
      <c r="BN301" s="80"/>
      <c r="BO301" s="80"/>
      <c r="BP301" s="80"/>
      <c r="BQ301" s="115"/>
      <c r="BR301" s="115"/>
      <c r="BS301" s="115"/>
      <c r="BT301" s="115"/>
    </row>
    <row r="302" spans="1:75" ht="18" customHeight="1">
      <c r="A302" s="113"/>
      <c r="B302" s="80"/>
      <c r="C302" s="677" t="s">
        <v>457</v>
      </c>
      <c r="D302" s="698"/>
      <c r="E302" s="698"/>
      <c r="F302" s="698"/>
      <c r="G302" s="698"/>
      <c r="H302" s="698"/>
      <c r="I302" s="698"/>
      <c r="J302" s="698"/>
      <c r="K302" s="698"/>
      <c r="L302" s="698"/>
      <c r="M302" s="698"/>
      <c r="N302" s="698"/>
      <c r="O302" s="698"/>
      <c r="P302" s="698"/>
      <c r="Q302" s="698"/>
      <c r="R302" s="698"/>
      <c r="S302" s="698"/>
      <c r="T302" s="698"/>
      <c r="U302" s="698"/>
      <c r="V302" s="698"/>
      <c r="W302" s="698"/>
      <c r="X302" s="698"/>
      <c r="Y302" s="698"/>
      <c r="Z302" s="698"/>
      <c r="AA302" s="698"/>
      <c r="AB302" s="698"/>
      <c r="AC302" s="698"/>
      <c r="AD302" s="698"/>
      <c r="AE302" s="698"/>
      <c r="AF302" s="698"/>
      <c r="AG302" s="698"/>
      <c r="AH302" s="698"/>
      <c r="AI302" s="698"/>
      <c r="AJ302" s="698"/>
      <c r="AK302" s="698"/>
      <c r="AL302" s="698"/>
      <c r="AM302" s="698"/>
      <c r="AN302" s="698"/>
      <c r="AO302" s="698"/>
      <c r="AP302" s="122"/>
      <c r="AQ302" s="122"/>
      <c r="AR302" s="122"/>
      <c r="AS302" s="80"/>
      <c r="AT302" s="80"/>
      <c r="AU302" s="80"/>
      <c r="AV302" s="80"/>
      <c r="AW302" s="80"/>
      <c r="AX302" s="80"/>
      <c r="AY302" s="80"/>
      <c r="AZ302" s="80"/>
      <c r="BA302" s="80"/>
      <c r="BB302" s="80"/>
      <c r="BC302" s="80"/>
      <c r="BD302" s="80"/>
      <c r="BE302" s="80"/>
      <c r="BF302" s="80"/>
      <c r="BG302" s="80"/>
      <c r="BH302" s="80"/>
      <c r="BI302" s="80"/>
      <c r="BJ302" s="80"/>
      <c r="BK302" s="80"/>
      <c r="BL302" s="80"/>
      <c r="BM302" s="80"/>
      <c r="BN302" s="80"/>
      <c r="BO302" s="80"/>
      <c r="BP302" s="80"/>
      <c r="BQ302" s="115"/>
      <c r="BR302" s="115"/>
      <c r="BS302" s="115"/>
      <c r="BT302" s="115"/>
    </row>
    <row r="303" spans="1:75" ht="18" customHeight="1">
      <c r="A303" s="113"/>
      <c r="B303" s="80"/>
      <c r="C303" s="677" t="s">
        <v>458</v>
      </c>
      <c r="D303" s="698"/>
      <c r="E303" s="698"/>
      <c r="F303" s="698"/>
      <c r="G303" s="698"/>
      <c r="H303" s="698"/>
      <c r="I303" s="698"/>
      <c r="J303" s="698"/>
      <c r="K303" s="698"/>
      <c r="L303" s="698"/>
      <c r="M303" s="698"/>
      <c r="N303" s="698"/>
      <c r="O303" s="698"/>
      <c r="P303" s="698"/>
      <c r="Q303" s="698"/>
      <c r="R303" s="698"/>
      <c r="S303" s="698"/>
      <c r="T303" s="698"/>
      <c r="U303" s="698"/>
      <c r="V303" s="698"/>
      <c r="W303" s="698"/>
      <c r="X303" s="698"/>
      <c r="Y303" s="698"/>
      <c r="Z303" s="698"/>
      <c r="AA303" s="698"/>
      <c r="AB303" s="698"/>
      <c r="AC303" s="698"/>
      <c r="AD303" s="698"/>
      <c r="AE303" s="698"/>
      <c r="AF303" s="698"/>
      <c r="AG303" s="698"/>
      <c r="AH303" s="698"/>
      <c r="AI303" s="698"/>
      <c r="AJ303" s="698"/>
      <c r="AK303" s="698"/>
      <c r="AL303" s="698"/>
      <c r="AM303" s="698"/>
      <c r="AN303" s="698"/>
      <c r="AO303" s="698"/>
      <c r="AP303" s="122"/>
      <c r="AQ303" s="122"/>
      <c r="AR303" s="122"/>
      <c r="AS303" s="80"/>
      <c r="AT303" s="80"/>
      <c r="AU303" s="80"/>
      <c r="AV303" s="80"/>
      <c r="AW303" s="80"/>
      <c r="AX303" s="80"/>
      <c r="AY303" s="80"/>
      <c r="AZ303" s="80"/>
      <c r="BA303" s="80"/>
      <c r="BB303" s="80"/>
      <c r="BC303" s="80"/>
      <c r="BD303" s="80"/>
      <c r="BE303" s="80"/>
      <c r="BF303" s="80"/>
      <c r="BG303" s="80"/>
      <c r="BH303" s="80"/>
      <c r="BI303" s="80"/>
      <c r="BJ303" s="80"/>
      <c r="BK303" s="80"/>
      <c r="BL303" s="80"/>
      <c r="BM303" s="80"/>
      <c r="BN303" s="80"/>
      <c r="BO303" s="80"/>
      <c r="BP303" s="80"/>
      <c r="BQ303" s="115"/>
      <c r="BR303" s="115"/>
      <c r="BS303" s="115"/>
      <c r="BT303" s="115"/>
    </row>
    <row r="304" spans="1:75" ht="18" customHeight="1">
      <c r="A304" s="113"/>
      <c r="B304" s="80"/>
      <c r="C304" s="80" t="s">
        <v>60</v>
      </c>
      <c r="D304" s="80"/>
      <c r="E304" s="80"/>
      <c r="F304" s="80"/>
      <c r="G304" s="123"/>
      <c r="H304" s="120"/>
      <c r="I304" s="120"/>
      <c r="J304" s="120"/>
      <c r="K304" s="120"/>
      <c r="L304" s="80"/>
      <c r="M304" s="80"/>
      <c r="N304" s="681" t="e">
        <f>#REF!</f>
        <v>#REF!</v>
      </c>
      <c r="O304" s="674"/>
      <c r="P304" s="674"/>
      <c r="Q304" s="674"/>
      <c r="R304" s="674"/>
      <c r="S304" s="674"/>
      <c r="T304" s="674"/>
      <c r="U304" s="674"/>
      <c r="V304" s="124" t="s">
        <v>87</v>
      </c>
      <c r="W304" s="120"/>
      <c r="X304" s="692" t="s">
        <v>461</v>
      </c>
      <c r="Y304" s="691"/>
      <c r="Z304" s="691"/>
      <c r="AA304" s="691"/>
      <c r="AB304" s="124" t="s">
        <v>89</v>
      </c>
      <c r="AC304" s="120"/>
      <c r="AD304" s="684" t="e">
        <f>INT(N304/200)</f>
        <v>#REF!</v>
      </c>
      <c r="AE304" s="691"/>
      <c r="AF304" s="691"/>
      <c r="AG304" s="691"/>
      <c r="AH304" s="691"/>
      <c r="AI304" s="691"/>
      <c r="AJ304" s="691"/>
      <c r="AK304" s="177"/>
      <c r="AL304" s="80"/>
      <c r="AM304" s="80"/>
      <c r="AN304" s="80"/>
      <c r="AO304" s="80"/>
      <c r="AP304" s="80"/>
      <c r="AQ304" s="80"/>
      <c r="AR304" s="80"/>
      <c r="AS304" s="80"/>
      <c r="AT304" s="80"/>
      <c r="AU304" s="80"/>
      <c r="AV304" s="80"/>
      <c r="AW304" s="80"/>
      <c r="AX304" s="80"/>
      <c r="AY304" s="80"/>
      <c r="AZ304" s="80"/>
      <c r="BA304" s="80"/>
      <c r="BB304" s="80"/>
      <c r="BC304" s="80"/>
      <c r="BD304" s="80"/>
      <c r="BE304" s="80"/>
      <c r="BF304" s="80"/>
      <c r="BG304" s="80"/>
      <c r="BH304" s="80"/>
      <c r="BI304" s="80"/>
      <c r="BJ304" s="80"/>
      <c r="BK304" s="80"/>
      <c r="BL304" s="80"/>
      <c r="BM304" s="80"/>
      <c r="BN304" s="80"/>
      <c r="BO304" s="80"/>
      <c r="BP304" s="80"/>
      <c r="BQ304" s="115" t="e">
        <f>SUM(BR304:BT304)</f>
        <v>#REF!</v>
      </c>
      <c r="BR304" s="115"/>
      <c r="BS304" s="115" t="e">
        <f>AD304</f>
        <v>#REF!</v>
      </c>
      <c r="BT304" s="115"/>
      <c r="BW304" s="159"/>
    </row>
    <row r="305" spans="1:75" ht="18" customHeight="1">
      <c r="A305" s="113"/>
      <c r="B305" s="80"/>
      <c r="C305" s="80" t="s">
        <v>61</v>
      </c>
      <c r="D305" s="80"/>
      <c r="E305" s="80"/>
      <c r="F305" s="80"/>
      <c r="G305" s="123"/>
      <c r="H305" s="120"/>
      <c r="I305" s="120"/>
      <c r="J305" s="120"/>
      <c r="K305" s="80"/>
      <c r="L305" s="80"/>
      <c r="M305" s="80"/>
      <c r="N305" s="681" t="e">
        <f>#REF!</f>
        <v>#REF!</v>
      </c>
      <c r="O305" s="674"/>
      <c r="P305" s="674"/>
      <c r="Q305" s="674"/>
      <c r="R305" s="674"/>
      <c r="S305" s="674"/>
      <c r="T305" s="674"/>
      <c r="U305" s="674"/>
      <c r="V305" s="124" t="s">
        <v>87</v>
      </c>
      <c r="W305" s="120"/>
      <c r="X305" s="692" t="s">
        <v>461</v>
      </c>
      <c r="Y305" s="691"/>
      <c r="Z305" s="691"/>
      <c r="AA305" s="691"/>
      <c r="AB305" s="124" t="s">
        <v>89</v>
      </c>
      <c r="AC305" s="120"/>
      <c r="AD305" s="684" t="e">
        <f>INT(N305/200)</f>
        <v>#REF!</v>
      </c>
      <c r="AE305" s="691"/>
      <c r="AF305" s="691"/>
      <c r="AG305" s="691"/>
      <c r="AH305" s="691"/>
      <c r="AI305" s="691"/>
      <c r="AJ305" s="691"/>
      <c r="AK305" s="177"/>
      <c r="AL305" s="80"/>
      <c r="AM305" s="80"/>
      <c r="AN305" s="80"/>
      <c r="AO305" s="80"/>
      <c r="AP305" s="80"/>
      <c r="AQ305" s="80"/>
      <c r="AR305" s="80"/>
      <c r="AS305" s="80"/>
      <c r="AT305" s="80"/>
      <c r="AU305" s="80"/>
      <c r="AV305" s="80"/>
      <c r="AW305" s="80"/>
      <c r="AX305" s="80"/>
      <c r="AY305" s="80"/>
      <c r="AZ305" s="80"/>
      <c r="BA305" s="80"/>
      <c r="BB305" s="80"/>
      <c r="BC305" s="80"/>
      <c r="BD305" s="80"/>
      <c r="BE305" s="80"/>
      <c r="BF305" s="80"/>
      <c r="BG305" s="80"/>
      <c r="BH305" s="80"/>
      <c r="BI305" s="80"/>
      <c r="BJ305" s="80"/>
      <c r="BK305" s="80"/>
      <c r="BL305" s="80"/>
      <c r="BM305" s="80"/>
      <c r="BN305" s="80"/>
      <c r="BO305" s="80"/>
      <c r="BP305" s="80"/>
      <c r="BQ305" s="115" t="e">
        <f>SUM(BR305:BT305)</f>
        <v>#REF!</v>
      </c>
      <c r="BR305" s="115" t="e">
        <f>AD305</f>
        <v>#REF!</v>
      </c>
      <c r="BS305" s="115"/>
      <c r="BT305" s="115"/>
      <c r="BW305" s="159"/>
    </row>
    <row r="306" spans="1:75" ht="18" customHeight="1">
      <c r="A306" s="113"/>
      <c r="B306" s="80"/>
      <c r="C306" s="80" t="s">
        <v>62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681" t="e">
        <f>#REF!</f>
        <v>#REF!</v>
      </c>
      <c r="O306" s="674"/>
      <c r="P306" s="674"/>
      <c r="Q306" s="674"/>
      <c r="R306" s="674"/>
      <c r="S306" s="674"/>
      <c r="T306" s="674"/>
      <c r="U306" s="154"/>
      <c r="V306" s="124" t="s">
        <v>87</v>
      </c>
      <c r="W306" s="120"/>
      <c r="X306" s="692" t="s">
        <v>461</v>
      </c>
      <c r="Y306" s="691"/>
      <c r="Z306" s="691"/>
      <c r="AA306" s="691"/>
      <c r="AB306" s="124" t="s">
        <v>89</v>
      </c>
      <c r="AC306" s="120"/>
      <c r="AD306" s="684" t="e">
        <f>INT(N306/200)</f>
        <v>#REF!</v>
      </c>
      <c r="AE306" s="691"/>
      <c r="AF306" s="691"/>
      <c r="AG306" s="691"/>
      <c r="AH306" s="691"/>
      <c r="AI306" s="691"/>
      <c r="AJ306" s="691"/>
      <c r="AK306" s="177"/>
      <c r="AL306" s="80"/>
      <c r="AM306" s="80"/>
      <c r="AN306" s="80"/>
      <c r="AO306" s="80"/>
      <c r="AP306" s="80"/>
      <c r="AQ306" s="80"/>
      <c r="AR306" s="80"/>
      <c r="AS306" s="80"/>
      <c r="AT306" s="80"/>
      <c r="AU306" s="80"/>
      <c r="AV306" s="80"/>
      <c r="AW306" s="80"/>
      <c r="AX306" s="80"/>
      <c r="AY306" s="80"/>
      <c r="AZ306" s="80"/>
      <c r="BA306" s="80"/>
      <c r="BB306" s="80"/>
      <c r="BC306" s="80"/>
      <c r="BD306" s="80"/>
      <c r="BE306" s="80"/>
      <c r="BF306" s="80"/>
      <c r="BG306" s="80"/>
      <c r="BH306" s="80"/>
      <c r="BI306" s="80"/>
      <c r="BJ306" s="80"/>
      <c r="BK306" s="80"/>
      <c r="BL306" s="80"/>
      <c r="BM306" s="80"/>
      <c r="BN306" s="80"/>
      <c r="BO306" s="80"/>
      <c r="BP306" s="80"/>
      <c r="BQ306" s="115" t="e">
        <f>SUM(BR306:BT306)</f>
        <v>#REF!</v>
      </c>
      <c r="BR306" s="115"/>
      <c r="BS306" s="115"/>
      <c r="BT306" s="115" t="e">
        <f>AD306</f>
        <v>#REF!</v>
      </c>
    </row>
    <row r="307" spans="1:75" ht="18" customHeight="1">
      <c r="A307" s="113"/>
      <c r="B307" s="80"/>
      <c r="C307" s="80" t="s">
        <v>57</v>
      </c>
      <c r="D307" s="80"/>
      <c r="E307" s="80"/>
      <c r="F307" s="80"/>
      <c r="G307" s="80"/>
      <c r="H307" s="80"/>
      <c r="I307" s="80"/>
      <c r="J307" s="80"/>
      <c r="K307" s="80"/>
      <c r="L307" s="127"/>
      <c r="M307" s="80"/>
      <c r="N307" s="80"/>
      <c r="O307" s="80"/>
      <c r="P307" s="80"/>
      <c r="Q307" s="80"/>
      <c r="R307" s="80"/>
      <c r="S307" s="80"/>
      <c r="T307" s="128"/>
      <c r="U307" s="80"/>
      <c r="V307" s="129"/>
      <c r="W307" s="80"/>
      <c r="X307" s="80"/>
      <c r="Y307" s="80"/>
      <c r="Z307" s="80"/>
      <c r="AA307" s="80"/>
      <c r="AB307" s="80"/>
      <c r="AC307" s="80"/>
      <c r="AD307" s="129"/>
      <c r="AE307" s="80"/>
      <c r="AF307" s="80"/>
      <c r="AG307" s="80"/>
      <c r="AH307" s="80"/>
      <c r="AI307" s="128"/>
      <c r="AJ307" s="80"/>
      <c r="AK307" s="129"/>
      <c r="AL307" s="80"/>
      <c r="AM307" s="80"/>
      <c r="AN307" s="80"/>
      <c r="AO307" s="80"/>
      <c r="AP307" s="80"/>
      <c r="AQ307" s="80"/>
      <c r="AR307" s="80"/>
      <c r="AS307" s="80"/>
      <c r="AT307" s="80"/>
      <c r="AU307" s="80"/>
      <c r="AV307" s="80"/>
      <c r="AW307" s="80"/>
      <c r="AX307" s="80"/>
      <c r="AY307" s="80"/>
      <c r="AZ307" s="80"/>
      <c r="BA307" s="80"/>
      <c r="BB307" s="80"/>
      <c r="BC307" s="80"/>
      <c r="BD307" s="80"/>
      <c r="BE307" s="80"/>
      <c r="BF307" s="80"/>
      <c r="BG307" s="80"/>
      <c r="BH307" s="80"/>
      <c r="BI307" s="80"/>
      <c r="BJ307" s="80"/>
      <c r="BK307" s="80"/>
      <c r="BL307" s="80"/>
      <c r="BM307" s="80"/>
      <c r="BN307" s="80"/>
      <c r="BO307" s="80"/>
      <c r="BP307" s="80"/>
      <c r="BQ307" s="130" t="e">
        <f>SUM(BR307:BT307)</f>
        <v>#REF!</v>
      </c>
      <c r="BR307" s="130" t="e">
        <f>SUM(BR304:BR306)</f>
        <v>#REF!</v>
      </c>
      <c r="BS307" s="130" t="e">
        <f>SUM(BS304:BS306)</f>
        <v>#REF!</v>
      </c>
      <c r="BT307" s="130" t="e">
        <f>SUM(BT304:BT306)</f>
        <v>#REF!</v>
      </c>
    </row>
    <row r="308" spans="1:75" ht="18" customHeight="1">
      <c r="A308" s="113"/>
      <c r="B308" s="80"/>
      <c r="C308" s="24" t="s">
        <v>467</v>
      </c>
      <c r="D308" s="80"/>
      <c r="E308" s="80"/>
      <c r="F308" s="80"/>
      <c r="G308" s="80"/>
      <c r="H308" s="80"/>
      <c r="I308" s="80"/>
      <c r="J308" s="80"/>
      <c r="K308" s="80"/>
      <c r="L308" s="127"/>
      <c r="M308" s="80"/>
      <c r="N308" s="80"/>
      <c r="O308" s="80"/>
      <c r="P308" s="80"/>
      <c r="Q308" s="80"/>
      <c r="R308" s="80"/>
      <c r="S308" s="80"/>
      <c r="T308" s="128"/>
      <c r="U308" s="80"/>
      <c r="V308" s="129"/>
      <c r="W308" s="694" t="s">
        <v>518</v>
      </c>
      <c r="X308" s="695"/>
      <c r="Y308" s="695"/>
      <c r="Z308" s="695"/>
      <c r="AA308" s="695"/>
      <c r="AB308" s="695"/>
      <c r="AC308" s="695"/>
      <c r="AD308" s="695"/>
      <c r="AE308" s="695"/>
      <c r="AF308" s="695"/>
      <c r="AG308" s="695"/>
      <c r="AH308" s="80"/>
      <c r="AI308" s="128"/>
      <c r="AJ308" s="80"/>
      <c r="AK308" s="129"/>
      <c r="AL308" s="80"/>
      <c r="AM308" s="80"/>
      <c r="AN308" s="80"/>
      <c r="AO308" s="80"/>
      <c r="AP308" s="80"/>
      <c r="AQ308" s="80"/>
      <c r="AR308" s="80"/>
      <c r="AS308" s="80"/>
      <c r="AT308" s="80"/>
      <c r="AU308" s="80"/>
      <c r="AV308" s="80"/>
      <c r="AW308" s="80"/>
      <c r="AX308" s="80"/>
      <c r="AY308" s="80"/>
      <c r="AZ308" s="80"/>
      <c r="BA308" s="80"/>
      <c r="BB308" s="80"/>
      <c r="BC308" s="80"/>
      <c r="BD308" s="80"/>
      <c r="BE308" s="80"/>
      <c r="BF308" s="80"/>
      <c r="BG308" s="80"/>
      <c r="BH308" s="80"/>
      <c r="BI308" s="80"/>
      <c r="BJ308" s="80"/>
      <c r="BK308" s="80"/>
      <c r="BL308" s="80"/>
      <c r="BM308" s="80"/>
      <c r="BN308" s="80"/>
      <c r="BO308" s="80"/>
      <c r="BP308" s="80"/>
      <c r="BQ308" s="115"/>
      <c r="BR308" s="115"/>
      <c r="BS308" s="115"/>
      <c r="BT308" s="115"/>
    </row>
    <row r="309" spans="1:75" ht="18" customHeight="1">
      <c r="A309" s="113"/>
      <c r="B309" s="80"/>
      <c r="C309" s="677" t="s">
        <v>457</v>
      </c>
      <c r="D309" s="698"/>
      <c r="E309" s="698"/>
      <c r="F309" s="698"/>
      <c r="G309" s="698"/>
      <c r="H309" s="698"/>
      <c r="I309" s="698"/>
      <c r="J309" s="698"/>
      <c r="K309" s="698"/>
      <c r="L309" s="698"/>
      <c r="M309" s="698"/>
      <c r="N309" s="698"/>
      <c r="O309" s="698"/>
      <c r="P309" s="698"/>
      <c r="Q309" s="698"/>
      <c r="R309" s="698"/>
      <c r="S309" s="698"/>
      <c r="T309" s="698"/>
      <c r="U309" s="698"/>
      <c r="V309" s="698"/>
      <c r="W309" s="698"/>
      <c r="X309" s="698"/>
      <c r="Y309" s="698"/>
      <c r="Z309" s="698"/>
      <c r="AA309" s="698"/>
      <c r="AB309" s="698"/>
      <c r="AC309" s="698"/>
      <c r="AD309" s="698"/>
      <c r="AE309" s="698"/>
      <c r="AF309" s="698"/>
      <c r="AG309" s="698"/>
      <c r="AH309" s="698"/>
      <c r="AI309" s="698"/>
      <c r="AJ309" s="698"/>
      <c r="AK309" s="698"/>
      <c r="AL309" s="698"/>
      <c r="AM309" s="698"/>
      <c r="AN309" s="698"/>
      <c r="AO309" s="698"/>
      <c r="AP309" s="122"/>
      <c r="AQ309" s="122"/>
      <c r="AR309" s="122"/>
      <c r="AS309" s="80"/>
      <c r="AT309" s="80"/>
      <c r="AU309" s="80"/>
      <c r="AV309" s="80"/>
      <c r="AW309" s="80"/>
      <c r="AX309" s="80"/>
      <c r="AY309" s="80"/>
      <c r="AZ309" s="80"/>
      <c r="BA309" s="80"/>
      <c r="BB309" s="80"/>
      <c r="BC309" s="80"/>
      <c r="BD309" s="80"/>
      <c r="BE309" s="80"/>
      <c r="BF309" s="80"/>
      <c r="BG309" s="80"/>
      <c r="BH309" s="80"/>
      <c r="BI309" s="80"/>
      <c r="BJ309" s="80"/>
      <c r="BK309" s="80"/>
      <c r="BL309" s="80"/>
      <c r="BM309" s="80"/>
      <c r="BN309" s="80"/>
      <c r="BO309" s="80"/>
      <c r="BP309" s="80"/>
      <c r="BQ309" s="115"/>
      <c r="BR309" s="115"/>
      <c r="BS309" s="115"/>
      <c r="BT309" s="115"/>
    </row>
    <row r="310" spans="1:75" ht="18" customHeight="1">
      <c r="A310" s="113"/>
      <c r="B310" s="80"/>
      <c r="C310" s="677" t="s">
        <v>458</v>
      </c>
      <c r="D310" s="698"/>
      <c r="E310" s="698"/>
      <c r="F310" s="698"/>
      <c r="G310" s="698"/>
      <c r="H310" s="698"/>
      <c r="I310" s="698"/>
      <c r="J310" s="698"/>
      <c r="K310" s="698"/>
      <c r="L310" s="698"/>
      <c r="M310" s="698"/>
      <c r="N310" s="698"/>
      <c r="O310" s="698"/>
      <c r="P310" s="698"/>
      <c r="Q310" s="698"/>
      <c r="R310" s="698"/>
      <c r="S310" s="698"/>
      <c r="T310" s="698"/>
      <c r="U310" s="698"/>
      <c r="V310" s="698"/>
      <c r="W310" s="698"/>
      <c r="X310" s="698"/>
      <c r="Y310" s="698"/>
      <c r="Z310" s="698"/>
      <c r="AA310" s="698"/>
      <c r="AB310" s="698"/>
      <c r="AC310" s="698"/>
      <c r="AD310" s="698"/>
      <c r="AE310" s="698"/>
      <c r="AF310" s="698"/>
      <c r="AG310" s="698"/>
      <c r="AH310" s="698"/>
      <c r="AI310" s="698"/>
      <c r="AJ310" s="698"/>
      <c r="AK310" s="698"/>
      <c r="AL310" s="698"/>
      <c r="AM310" s="698"/>
      <c r="AN310" s="698"/>
      <c r="AO310" s="698"/>
      <c r="AP310" s="122"/>
      <c r="AQ310" s="122"/>
      <c r="AR310" s="122"/>
      <c r="AS310" s="80"/>
      <c r="AT310" s="80"/>
      <c r="AU310" s="80"/>
      <c r="AV310" s="80"/>
      <c r="AW310" s="80"/>
      <c r="AX310" s="80"/>
      <c r="AY310" s="80"/>
      <c r="AZ310" s="80"/>
      <c r="BA310" s="80"/>
      <c r="BB310" s="80"/>
      <c r="BC310" s="80"/>
      <c r="BD310" s="80"/>
      <c r="BE310" s="80"/>
      <c r="BF310" s="80"/>
      <c r="BG310" s="80"/>
      <c r="BH310" s="80"/>
      <c r="BI310" s="80"/>
      <c r="BJ310" s="80"/>
      <c r="BK310" s="80"/>
      <c r="BL310" s="80"/>
      <c r="BM310" s="80"/>
      <c r="BN310" s="80"/>
      <c r="BO310" s="80"/>
      <c r="BP310" s="80"/>
      <c r="BQ310" s="115"/>
      <c r="BR310" s="115"/>
      <c r="BS310" s="115"/>
      <c r="BT310" s="115"/>
    </row>
    <row r="311" spans="1:75" ht="18" customHeight="1">
      <c r="A311" s="113"/>
      <c r="B311" s="80"/>
      <c r="C311" s="80" t="s">
        <v>60</v>
      </c>
      <c r="D311" s="80"/>
      <c r="E311" s="80"/>
      <c r="F311" s="80"/>
      <c r="G311" s="123"/>
      <c r="H311" s="120"/>
      <c r="I311" s="120"/>
      <c r="J311" s="120"/>
      <c r="K311" s="120"/>
      <c r="L311" s="80"/>
      <c r="M311" s="80"/>
      <c r="N311" s="681" t="e">
        <f>#REF!</f>
        <v>#REF!</v>
      </c>
      <c r="O311" s="674"/>
      <c r="P311" s="674"/>
      <c r="Q311" s="674"/>
      <c r="R311" s="674"/>
      <c r="S311" s="674"/>
      <c r="T311" s="674"/>
      <c r="U311" s="674"/>
      <c r="V311" s="124" t="s">
        <v>87</v>
      </c>
      <c r="W311" s="120"/>
      <c r="X311" s="692" t="s">
        <v>461</v>
      </c>
      <c r="Y311" s="691"/>
      <c r="Z311" s="691"/>
      <c r="AA311" s="691"/>
      <c r="AB311" s="124" t="s">
        <v>89</v>
      </c>
      <c r="AC311" s="120"/>
      <c r="AD311" s="684" t="e">
        <f>INT(N311/200)</f>
        <v>#REF!</v>
      </c>
      <c r="AE311" s="691"/>
      <c r="AF311" s="691"/>
      <c r="AG311" s="691"/>
      <c r="AH311" s="691"/>
      <c r="AI311" s="691"/>
      <c r="AJ311" s="691"/>
      <c r="AK311" s="80"/>
      <c r="AL311" s="80"/>
      <c r="AM311" s="80"/>
      <c r="AN311" s="80"/>
      <c r="AO311" s="80"/>
      <c r="AP311" s="80"/>
      <c r="AQ311" s="80"/>
      <c r="AR311" s="80"/>
      <c r="AS311" s="80"/>
      <c r="AT311" s="80"/>
      <c r="AU311" s="80"/>
      <c r="AV311" s="80"/>
      <c r="AW311" s="80"/>
      <c r="AX311" s="80"/>
      <c r="AY311" s="80"/>
      <c r="AZ311" s="80"/>
      <c r="BA311" s="80"/>
      <c r="BB311" s="80"/>
      <c r="BC311" s="80"/>
      <c r="BD311" s="80"/>
      <c r="BE311" s="80"/>
      <c r="BF311" s="80"/>
      <c r="BG311" s="80"/>
      <c r="BH311" s="80"/>
      <c r="BI311" s="80"/>
      <c r="BJ311" s="80"/>
      <c r="BK311" s="80"/>
      <c r="BL311" s="80"/>
      <c r="BM311" s="80"/>
      <c r="BN311" s="80"/>
      <c r="BO311" s="80"/>
      <c r="BP311" s="80"/>
      <c r="BQ311" s="115" t="e">
        <f>SUM(BR311:BT311)</f>
        <v>#REF!</v>
      </c>
      <c r="BR311" s="115"/>
      <c r="BS311" s="115" t="e">
        <f>AD311</f>
        <v>#REF!</v>
      </c>
      <c r="BT311" s="115"/>
      <c r="BW311" s="159"/>
    </row>
    <row r="312" spans="1:75" ht="18" customHeight="1">
      <c r="A312" s="113"/>
      <c r="B312" s="80"/>
      <c r="C312" s="80" t="s">
        <v>61</v>
      </c>
      <c r="D312" s="80"/>
      <c r="E312" s="80"/>
      <c r="F312" s="80"/>
      <c r="G312" s="123"/>
      <c r="H312" s="120"/>
      <c r="I312" s="120"/>
      <c r="J312" s="120"/>
      <c r="K312" s="80"/>
      <c r="L312" s="80"/>
      <c r="M312" s="80"/>
      <c r="N312" s="681" t="e">
        <f>#REF!</f>
        <v>#REF!</v>
      </c>
      <c r="O312" s="674"/>
      <c r="P312" s="674"/>
      <c r="Q312" s="674"/>
      <c r="R312" s="674"/>
      <c r="S312" s="674"/>
      <c r="T312" s="674"/>
      <c r="U312" s="674"/>
      <c r="V312" s="124" t="s">
        <v>87</v>
      </c>
      <c r="W312" s="120"/>
      <c r="X312" s="692" t="s">
        <v>461</v>
      </c>
      <c r="Y312" s="691"/>
      <c r="Z312" s="691"/>
      <c r="AA312" s="691"/>
      <c r="AB312" s="124" t="s">
        <v>89</v>
      </c>
      <c r="AC312" s="120"/>
      <c r="AD312" s="684" t="e">
        <f>INT(N312/200)</f>
        <v>#REF!</v>
      </c>
      <c r="AE312" s="691"/>
      <c r="AF312" s="691"/>
      <c r="AG312" s="691"/>
      <c r="AH312" s="691"/>
      <c r="AI312" s="691"/>
      <c r="AJ312" s="691"/>
      <c r="AK312" s="80"/>
      <c r="AL312" s="80"/>
      <c r="AM312" s="80"/>
      <c r="AN312" s="80"/>
      <c r="AO312" s="80"/>
      <c r="AP312" s="80"/>
      <c r="AQ312" s="80"/>
      <c r="AR312" s="80"/>
      <c r="AS312" s="80"/>
      <c r="AT312" s="80"/>
      <c r="AU312" s="80"/>
      <c r="AV312" s="80"/>
      <c r="AW312" s="80"/>
      <c r="AX312" s="80"/>
      <c r="AY312" s="80"/>
      <c r="AZ312" s="80"/>
      <c r="BA312" s="80"/>
      <c r="BB312" s="80"/>
      <c r="BC312" s="80"/>
      <c r="BD312" s="80"/>
      <c r="BE312" s="80"/>
      <c r="BF312" s="80"/>
      <c r="BG312" s="80"/>
      <c r="BH312" s="80"/>
      <c r="BI312" s="80"/>
      <c r="BJ312" s="80"/>
      <c r="BK312" s="80"/>
      <c r="BL312" s="80"/>
      <c r="BM312" s="80"/>
      <c r="BN312" s="80"/>
      <c r="BO312" s="80"/>
      <c r="BP312" s="80"/>
      <c r="BQ312" s="115" t="e">
        <f>SUM(BR312:BT312)</f>
        <v>#REF!</v>
      </c>
      <c r="BR312" s="115" t="e">
        <f>AD312</f>
        <v>#REF!</v>
      </c>
      <c r="BS312" s="115"/>
      <c r="BT312" s="115"/>
      <c r="BW312" s="159"/>
    </row>
    <row r="313" spans="1:75" ht="18" customHeight="1">
      <c r="A313" s="113"/>
      <c r="B313" s="80"/>
      <c r="C313" s="80" t="s">
        <v>62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681" t="e">
        <f>#REF!</f>
        <v>#REF!</v>
      </c>
      <c r="O313" s="674"/>
      <c r="P313" s="674"/>
      <c r="Q313" s="674"/>
      <c r="R313" s="674"/>
      <c r="S313" s="674"/>
      <c r="T313" s="674"/>
      <c r="U313" s="674"/>
      <c r="V313" s="124" t="s">
        <v>87</v>
      </c>
      <c r="W313" s="120"/>
      <c r="X313" s="692" t="s">
        <v>461</v>
      </c>
      <c r="Y313" s="691"/>
      <c r="Z313" s="691"/>
      <c r="AA313" s="691"/>
      <c r="AB313" s="124" t="s">
        <v>89</v>
      </c>
      <c r="AC313" s="120"/>
      <c r="AD313" s="684" t="e">
        <f>INT(N313/200)</f>
        <v>#REF!</v>
      </c>
      <c r="AE313" s="691"/>
      <c r="AF313" s="691"/>
      <c r="AG313" s="691"/>
      <c r="AH313" s="691"/>
      <c r="AI313" s="691"/>
      <c r="AJ313" s="691"/>
      <c r="AK313" s="80"/>
      <c r="AL313" s="80"/>
      <c r="AM313" s="80"/>
      <c r="AN313" s="80"/>
      <c r="AO313" s="80"/>
      <c r="AP313" s="80"/>
      <c r="AQ313" s="80"/>
      <c r="AR313" s="80"/>
      <c r="AS313" s="80"/>
      <c r="AT313" s="80"/>
      <c r="AU313" s="80"/>
      <c r="AV313" s="80"/>
      <c r="AW313" s="80"/>
      <c r="AX313" s="80"/>
      <c r="AY313" s="80"/>
      <c r="AZ313" s="80"/>
      <c r="BA313" s="80"/>
      <c r="BB313" s="80"/>
      <c r="BC313" s="80"/>
      <c r="BD313" s="80"/>
      <c r="BE313" s="80"/>
      <c r="BF313" s="80"/>
      <c r="BG313" s="80"/>
      <c r="BH313" s="80"/>
      <c r="BI313" s="80"/>
      <c r="BJ313" s="80"/>
      <c r="BK313" s="80"/>
      <c r="BL313" s="80"/>
      <c r="BM313" s="80"/>
      <c r="BN313" s="80"/>
      <c r="BO313" s="80"/>
      <c r="BP313" s="80"/>
      <c r="BQ313" s="115" t="e">
        <f>SUM(BR313:BT313)</f>
        <v>#REF!</v>
      </c>
      <c r="BR313" s="115"/>
      <c r="BS313" s="115"/>
      <c r="BT313" s="115" t="e">
        <f>AD313</f>
        <v>#REF!</v>
      </c>
    </row>
    <row r="314" spans="1:75" ht="18" customHeight="1">
      <c r="A314" s="113"/>
      <c r="B314" s="80"/>
      <c r="C314" s="80" t="s">
        <v>57</v>
      </c>
      <c r="D314" s="80"/>
      <c r="E314" s="80"/>
      <c r="F314" s="80"/>
      <c r="G314" s="80"/>
      <c r="H314" s="80"/>
      <c r="I314" s="80"/>
      <c r="J314" s="80"/>
      <c r="K314" s="80"/>
      <c r="L314" s="127"/>
      <c r="M314" s="80"/>
      <c r="N314" s="80"/>
      <c r="O314" s="80"/>
      <c r="P314" s="80"/>
      <c r="Q314" s="80"/>
      <c r="R314" s="80"/>
      <c r="S314" s="80"/>
      <c r="T314" s="128"/>
      <c r="U314" s="80"/>
      <c r="V314" s="129"/>
      <c r="W314" s="80"/>
      <c r="X314" s="80"/>
      <c r="Y314" s="80"/>
      <c r="Z314" s="80"/>
      <c r="AA314" s="80"/>
      <c r="AB314" s="80"/>
      <c r="AC314" s="80"/>
      <c r="AD314" s="129"/>
      <c r="AE314" s="80"/>
      <c r="AF314" s="80"/>
      <c r="AG314" s="80"/>
      <c r="AH314" s="80"/>
      <c r="AI314" s="128"/>
      <c r="AJ314" s="80"/>
      <c r="AK314" s="129"/>
      <c r="AL314" s="80"/>
      <c r="AM314" s="80"/>
      <c r="AN314" s="80"/>
      <c r="AO314" s="80"/>
      <c r="AP314" s="80"/>
      <c r="AQ314" s="80"/>
      <c r="AR314" s="80"/>
      <c r="AS314" s="80"/>
      <c r="AT314" s="80"/>
      <c r="AU314" s="80"/>
      <c r="AV314" s="80"/>
      <c r="AW314" s="80"/>
      <c r="AX314" s="80"/>
      <c r="AY314" s="80"/>
      <c r="AZ314" s="80"/>
      <c r="BA314" s="80"/>
      <c r="BB314" s="80"/>
      <c r="BC314" s="80"/>
      <c r="BD314" s="80"/>
      <c r="BE314" s="80"/>
      <c r="BF314" s="80"/>
      <c r="BG314" s="80"/>
      <c r="BH314" s="80"/>
      <c r="BI314" s="80"/>
      <c r="BJ314" s="80"/>
      <c r="BK314" s="80"/>
      <c r="BL314" s="80"/>
      <c r="BM314" s="80"/>
      <c r="BN314" s="80"/>
      <c r="BO314" s="80"/>
      <c r="BP314" s="80"/>
      <c r="BQ314" s="130" t="e">
        <f>SUM(BR314:BT314)</f>
        <v>#REF!</v>
      </c>
      <c r="BR314" s="130" t="e">
        <f>SUM(BR311:BR313)</f>
        <v>#REF!</v>
      </c>
      <c r="BS314" s="130" t="e">
        <f>SUM(BS311:BS313)</f>
        <v>#REF!</v>
      </c>
      <c r="BT314" s="130" t="e">
        <f>SUM(BT311:BT313)</f>
        <v>#REF!</v>
      </c>
    </row>
    <row r="315" spans="1:75" ht="18" customHeight="1">
      <c r="A315" s="113"/>
      <c r="B315" s="24" t="s">
        <v>463</v>
      </c>
      <c r="C315" s="80"/>
      <c r="D315" s="80"/>
      <c r="E315" s="80"/>
      <c r="F315" s="80"/>
      <c r="G315" s="80"/>
      <c r="H315" s="80"/>
      <c r="I315" s="80"/>
      <c r="J315" s="80"/>
      <c r="K315" s="80"/>
      <c r="L315" s="127"/>
      <c r="M315" s="80"/>
      <c r="N315" s="80"/>
      <c r="O315" s="80"/>
      <c r="P315" s="80"/>
      <c r="Q315" s="80"/>
      <c r="R315" s="80"/>
      <c r="S315" s="80"/>
      <c r="T315" s="128"/>
      <c r="U315" s="80"/>
      <c r="V315" s="129"/>
      <c r="W315" s="80"/>
      <c r="X315" s="80"/>
      <c r="Y315" s="80"/>
      <c r="Z315" s="80"/>
      <c r="AA315" s="80"/>
      <c r="AB315" s="80"/>
      <c r="AC315" s="80"/>
      <c r="AD315" s="129"/>
      <c r="AE315" s="80"/>
      <c r="AF315" s="80"/>
      <c r="AG315" s="80"/>
      <c r="AH315" s="80"/>
      <c r="AI315" s="80"/>
      <c r="AJ315" s="80"/>
      <c r="AK315" s="129"/>
      <c r="AL315" s="80"/>
      <c r="AM315" s="80"/>
      <c r="AN315" s="80"/>
      <c r="AO315" s="80"/>
      <c r="AP315" s="80"/>
      <c r="AQ315" s="80"/>
      <c r="AR315" s="80"/>
      <c r="AS315" s="80"/>
      <c r="AT315" s="80"/>
      <c r="AU315" s="80"/>
      <c r="AV315" s="80"/>
      <c r="AW315" s="80"/>
      <c r="AX315" s="80"/>
      <c r="AY315" s="80"/>
      <c r="AZ315" s="80"/>
      <c r="BA315" s="80"/>
      <c r="BB315" s="80"/>
      <c r="BC315" s="80"/>
      <c r="BD315" s="80"/>
      <c r="BE315" s="80"/>
      <c r="BF315" s="80"/>
      <c r="BG315" s="80"/>
      <c r="BH315" s="80"/>
      <c r="BI315" s="80"/>
      <c r="BJ315" s="80"/>
      <c r="BK315" s="80"/>
      <c r="BL315" s="80"/>
      <c r="BM315" s="80"/>
      <c r="BN315" s="80"/>
      <c r="BO315" s="80"/>
      <c r="BP315" s="80"/>
      <c r="BQ315" s="115"/>
      <c r="BR315" s="115"/>
      <c r="BS315" s="115"/>
      <c r="BT315" s="115"/>
    </row>
    <row r="316" spans="1:75" ht="18" customHeight="1">
      <c r="A316" s="113"/>
      <c r="B316" s="80"/>
      <c r="C316" s="24" t="s">
        <v>464</v>
      </c>
      <c r="D316" s="80"/>
      <c r="E316" s="80"/>
      <c r="F316" s="80"/>
      <c r="G316" s="80"/>
      <c r="H316" s="80"/>
      <c r="I316" s="80"/>
      <c r="J316" s="80"/>
      <c r="K316" s="80"/>
      <c r="L316" s="127"/>
      <c r="M316" s="685" t="s">
        <v>526</v>
      </c>
      <c r="N316" s="686"/>
      <c r="O316" s="686"/>
      <c r="P316" s="686"/>
      <c r="Q316" s="686"/>
      <c r="R316" s="686"/>
      <c r="S316" s="686"/>
      <c r="T316" s="686"/>
      <c r="U316" s="686"/>
      <c r="V316" s="686"/>
      <c r="W316" s="686"/>
      <c r="X316" s="686"/>
      <c r="Y316" s="686"/>
      <c r="Z316" s="80"/>
      <c r="AA316" s="80"/>
      <c r="AB316" s="80"/>
      <c r="AC316" s="129"/>
      <c r="AD316" s="80"/>
      <c r="AE316" s="80"/>
      <c r="AF316" s="80"/>
      <c r="AG316" s="80"/>
      <c r="AH316" s="80"/>
      <c r="AI316" s="80"/>
      <c r="AJ316" s="129"/>
      <c r="AK316" s="80"/>
      <c r="AL316" s="80"/>
      <c r="AM316" s="80"/>
      <c r="AN316" s="80"/>
      <c r="AO316" s="80"/>
      <c r="AP316" s="80"/>
      <c r="AQ316" s="80"/>
      <c r="AR316" s="80"/>
      <c r="AS316" s="80"/>
      <c r="AT316" s="80"/>
      <c r="AU316" s="80"/>
      <c r="AV316" s="80"/>
      <c r="AW316" s="80"/>
      <c r="AX316" s="80"/>
      <c r="AY316" s="80"/>
      <c r="AZ316" s="80"/>
      <c r="BA316" s="80"/>
      <c r="BB316" s="80"/>
      <c r="BC316" s="80"/>
      <c r="BD316" s="80"/>
      <c r="BE316" s="80"/>
      <c r="BF316" s="80"/>
      <c r="BG316" s="80"/>
      <c r="BH316" s="80"/>
      <c r="BI316" s="80"/>
      <c r="BJ316" s="80"/>
      <c r="BK316" s="80"/>
      <c r="BL316" s="80"/>
      <c r="BM316" s="80"/>
      <c r="BN316" s="80"/>
      <c r="BO316" s="80"/>
      <c r="BP316" s="80"/>
      <c r="BQ316" s="115"/>
      <c r="BR316" s="115"/>
      <c r="BS316" s="115"/>
      <c r="BT316" s="115"/>
    </row>
    <row r="317" spans="1:75" ht="18" customHeight="1">
      <c r="A317" s="113"/>
      <c r="B317" s="80"/>
      <c r="C317" s="677" t="s">
        <v>457</v>
      </c>
      <c r="D317" s="698"/>
      <c r="E317" s="698"/>
      <c r="F317" s="698"/>
      <c r="G317" s="698"/>
      <c r="H317" s="698"/>
      <c r="I317" s="698"/>
      <c r="J317" s="698"/>
      <c r="K317" s="698"/>
      <c r="L317" s="698"/>
      <c r="M317" s="698"/>
      <c r="N317" s="698"/>
      <c r="O317" s="698"/>
      <c r="P317" s="698"/>
      <c r="Q317" s="698"/>
      <c r="R317" s="698"/>
      <c r="S317" s="698"/>
      <c r="T317" s="698"/>
      <c r="U317" s="698"/>
      <c r="V317" s="698"/>
      <c r="W317" s="698"/>
      <c r="X317" s="698"/>
      <c r="Y317" s="698"/>
      <c r="Z317" s="698"/>
      <c r="AA317" s="698"/>
      <c r="AB317" s="698"/>
      <c r="AC317" s="698"/>
      <c r="AD317" s="698"/>
      <c r="AE317" s="698"/>
      <c r="AF317" s="698"/>
      <c r="AG317" s="698"/>
      <c r="AH317" s="698"/>
      <c r="AI317" s="698"/>
      <c r="AJ317" s="698"/>
      <c r="AK317" s="698"/>
      <c r="AL317" s="698"/>
      <c r="AM317" s="698"/>
      <c r="AN317" s="698"/>
      <c r="AO317" s="698"/>
      <c r="AP317" s="122"/>
      <c r="AQ317" s="122"/>
      <c r="AR317" s="122"/>
      <c r="AS317" s="80"/>
      <c r="AT317" s="80"/>
      <c r="AU317" s="80"/>
      <c r="AV317" s="80"/>
      <c r="AW317" s="80"/>
      <c r="AX317" s="80"/>
      <c r="AY317" s="80"/>
      <c r="AZ317" s="80"/>
      <c r="BA317" s="80"/>
      <c r="BB317" s="80"/>
      <c r="BC317" s="80"/>
      <c r="BD317" s="80"/>
      <c r="BE317" s="80"/>
      <c r="BF317" s="80"/>
      <c r="BG317" s="80"/>
      <c r="BH317" s="80"/>
      <c r="BI317" s="80"/>
      <c r="BJ317" s="80"/>
      <c r="BK317" s="80"/>
      <c r="BL317" s="80"/>
      <c r="BM317" s="80"/>
      <c r="BN317" s="80"/>
      <c r="BO317" s="80"/>
      <c r="BP317" s="80"/>
      <c r="BQ317" s="115"/>
      <c r="BR317" s="115"/>
      <c r="BS317" s="115"/>
      <c r="BT317" s="115"/>
    </row>
    <row r="318" spans="1:75" ht="18" customHeight="1">
      <c r="A318" s="113"/>
      <c r="B318" s="80"/>
      <c r="C318" s="677" t="s">
        <v>458</v>
      </c>
      <c r="D318" s="698"/>
      <c r="E318" s="698"/>
      <c r="F318" s="698"/>
      <c r="G318" s="698"/>
      <c r="H318" s="698"/>
      <c r="I318" s="698"/>
      <c r="J318" s="698"/>
      <c r="K318" s="698"/>
      <c r="L318" s="698"/>
      <c r="M318" s="698"/>
      <c r="N318" s="698"/>
      <c r="O318" s="698"/>
      <c r="P318" s="698"/>
      <c r="Q318" s="698"/>
      <c r="R318" s="698"/>
      <c r="S318" s="698"/>
      <c r="T318" s="698"/>
      <c r="U318" s="698"/>
      <c r="V318" s="698"/>
      <c r="W318" s="698"/>
      <c r="X318" s="698"/>
      <c r="Y318" s="698"/>
      <c r="Z318" s="698"/>
      <c r="AA318" s="698"/>
      <c r="AB318" s="698"/>
      <c r="AC318" s="698"/>
      <c r="AD318" s="698"/>
      <c r="AE318" s="698"/>
      <c r="AF318" s="698"/>
      <c r="AG318" s="698"/>
      <c r="AH318" s="698"/>
      <c r="AI318" s="698"/>
      <c r="AJ318" s="698"/>
      <c r="AK318" s="698"/>
      <c r="AL318" s="698"/>
      <c r="AM318" s="698"/>
      <c r="AN318" s="698"/>
      <c r="AO318" s="698"/>
      <c r="AP318" s="122"/>
      <c r="AQ318" s="122"/>
      <c r="AR318" s="122"/>
      <c r="AS318" s="80"/>
      <c r="AT318" s="80"/>
      <c r="AU318" s="80"/>
      <c r="AV318" s="80"/>
      <c r="AW318" s="80"/>
      <c r="AX318" s="80"/>
      <c r="AY318" s="80"/>
      <c r="AZ318" s="80"/>
      <c r="BA318" s="80"/>
      <c r="BB318" s="80"/>
      <c r="BC318" s="80"/>
      <c r="BD318" s="80"/>
      <c r="BE318" s="80"/>
      <c r="BF318" s="80"/>
      <c r="BG318" s="80"/>
      <c r="BH318" s="80"/>
      <c r="BI318" s="80"/>
      <c r="BJ318" s="80"/>
      <c r="BK318" s="80"/>
      <c r="BL318" s="80"/>
      <c r="BM318" s="80"/>
      <c r="BN318" s="80"/>
      <c r="BO318" s="80"/>
      <c r="BP318" s="80"/>
      <c r="BQ318" s="115"/>
      <c r="BR318" s="115"/>
      <c r="BS318" s="115"/>
      <c r="BT318" s="115"/>
    </row>
    <row r="319" spans="1:75" ht="18" customHeight="1">
      <c r="A319" s="113"/>
      <c r="B319" s="80"/>
      <c r="C319" s="80"/>
      <c r="D319" s="80"/>
      <c r="E319" s="80" t="s">
        <v>60</v>
      </c>
      <c r="F319" s="80"/>
      <c r="G319" s="80"/>
      <c r="H319" s="80"/>
      <c r="I319" s="80"/>
      <c r="J319" s="80"/>
      <c r="K319" s="80"/>
      <c r="L319" s="127"/>
      <c r="M319" s="80"/>
      <c r="N319" s="80"/>
      <c r="O319" s="80"/>
      <c r="P319" s="687" t="e">
        <f>#REF!</f>
        <v>#REF!</v>
      </c>
      <c r="Q319" s="693"/>
      <c r="R319" s="693"/>
      <c r="S319" s="693"/>
      <c r="T319" s="693"/>
      <c r="U319" s="693"/>
      <c r="V319" s="124" t="s">
        <v>87</v>
      </c>
      <c r="W319" s="120"/>
      <c r="X319" s="692" t="s">
        <v>461</v>
      </c>
      <c r="Y319" s="691"/>
      <c r="Z319" s="691"/>
      <c r="AA319" s="691"/>
      <c r="AB319" s="124" t="s">
        <v>89</v>
      </c>
      <c r="AC319" s="120"/>
      <c r="AD319" s="684" t="e">
        <f>INT((P319/200)*0.5)</f>
        <v>#REF!</v>
      </c>
      <c r="AE319" s="691"/>
      <c r="AF319" s="691"/>
      <c r="AG319" s="691"/>
      <c r="AH319" s="691"/>
      <c r="AI319" s="691"/>
      <c r="AJ319" s="691"/>
      <c r="AK319" s="694" t="s">
        <v>472</v>
      </c>
      <c r="AL319" s="695"/>
      <c r="AM319" s="695"/>
      <c r="AN319" s="695"/>
      <c r="AO319" s="695"/>
      <c r="AP319" s="695"/>
      <c r="AQ319" s="695"/>
      <c r="AR319" s="695"/>
      <c r="AS319" s="695"/>
      <c r="AT319" s="695"/>
      <c r="AU319" s="695"/>
      <c r="AV319" s="704"/>
      <c r="AW319" s="704"/>
      <c r="AX319" s="704"/>
      <c r="AY319" s="704"/>
      <c r="AZ319" s="704"/>
      <c r="BA319" s="704"/>
      <c r="BB319" s="704"/>
      <c r="BC319" s="80"/>
      <c r="BD319" s="80"/>
      <c r="BE319" s="80"/>
      <c r="BF319" s="80"/>
      <c r="BG319" s="80"/>
      <c r="BH319" s="80"/>
      <c r="BI319" s="80"/>
      <c r="BJ319" s="80"/>
      <c r="BK319" s="80"/>
      <c r="BL319" s="80"/>
      <c r="BM319" s="80"/>
      <c r="BN319" s="80"/>
      <c r="BO319" s="80"/>
      <c r="BP319" s="80"/>
      <c r="BQ319" s="115" t="e">
        <f>SUM(BR319:BT319)</f>
        <v>#REF!</v>
      </c>
      <c r="BR319" s="116"/>
      <c r="BS319" s="116" t="e">
        <f>INT(AD319)</f>
        <v>#REF!</v>
      </c>
      <c r="BT319" s="116"/>
    </row>
    <row r="320" spans="1:75" ht="18" customHeight="1">
      <c r="A320" s="113"/>
      <c r="B320" s="80"/>
      <c r="C320" s="80"/>
      <c r="D320" s="80"/>
      <c r="E320" s="80" t="s">
        <v>380</v>
      </c>
      <c r="F320" s="80"/>
      <c r="G320" s="80"/>
      <c r="H320" s="80"/>
      <c r="I320" s="80"/>
      <c r="J320" s="80"/>
      <c r="K320" s="80"/>
      <c r="L320" s="127"/>
      <c r="M320" s="80"/>
      <c r="N320" s="80"/>
      <c r="O320" s="80"/>
      <c r="P320" s="687" t="e">
        <f>#REF!</f>
        <v>#REF!</v>
      </c>
      <c r="Q320" s="693"/>
      <c r="R320" s="693"/>
      <c r="S320" s="693"/>
      <c r="T320" s="693"/>
      <c r="U320" s="693"/>
      <c r="V320" s="124" t="s">
        <v>87</v>
      </c>
      <c r="W320" s="120"/>
      <c r="X320" s="692" t="s">
        <v>461</v>
      </c>
      <c r="Y320" s="691"/>
      <c r="Z320" s="691"/>
      <c r="AA320" s="691"/>
      <c r="AB320" s="124" t="s">
        <v>89</v>
      </c>
      <c r="AC320" s="120"/>
      <c r="AD320" s="684" t="e">
        <f>INT((P320/200)*0.5)</f>
        <v>#REF!</v>
      </c>
      <c r="AE320" s="691"/>
      <c r="AF320" s="691"/>
      <c r="AG320" s="691"/>
      <c r="AH320" s="691"/>
      <c r="AI320" s="691"/>
      <c r="AJ320" s="691"/>
      <c r="AK320" s="694" t="s">
        <v>472</v>
      </c>
      <c r="AL320" s="695"/>
      <c r="AM320" s="695"/>
      <c r="AN320" s="695"/>
      <c r="AO320" s="695"/>
      <c r="AP320" s="695"/>
      <c r="AQ320" s="695"/>
      <c r="AR320" s="695"/>
      <c r="AS320" s="695"/>
      <c r="AT320" s="695"/>
      <c r="AU320" s="695"/>
      <c r="AV320" s="704"/>
      <c r="AW320" s="704"/>
      <c r="AX320" s="704"/>
      <c r="AY320" s="704"/>
      <c r="AZ320" s="704"/>
      <c r="BA320" s="704"/>
      <c r="BB320" s="704"/>
      <c r="BC320" s="80"/>
      <c r="BD320" s="80"/>
      <c r="BE320" s="80"/>
      <c r="BF320" s="80"/>
      <c r="BG320" s="80"/>
      <c r="BH320" s="80"/>
      <c r="BI320" s="80"/>
      <c r="BJ320" s="80"/>
      <c r="BK320" s="80"/>
      <c r="BL320" s="80"/>
      <c r="BM320" s="80"/>
      <c r="BN320" s="80"/>
      <c r="BO320" s="80"/>
      <c r="BP320" s="80"/>
      <c r="BQ320" s="115" t="e">
        <f>SUM(BR320:BT320)</f>
        <v>#REF!</v>
      </c>
      <c r="BR320" s="116" t="e">
        <f>AD320</f>
        <v>#REF!</v>
      </c>
      <c r="BS320" s="116"/>
      <c r="BT320" s="116"/>
    </row>
    <row r="321" spans="1:75" ht="18" customHeight="1">
      <c r="A321" s="113"/>
      <c r="B321" s="80"/>
      <c r="C321" s="80"/>
      <c r="D321" s="80"/>
      <c r="E321" s="80" t="s">
        <v>381</v>
      </c>
      <c r="F321" s="80"/>
      <c r="G321" s="80"/>
      <c r="H321" s="80"/>
      <c r="I321" s="80"/>
      <c r="J321" s="80"/>
      <c r="K321" s="80"/>
      <c r="L321" s="127"/>
      <c r="M321" s="80"/>
      <c r="N321" s="80"/>
      <c r="O321" s="80"/>
      <c r="P321" s="687" t="e">
        <f>#REF!</f>
        <v>#REF!</v>
      </c>
      <c r="Q321" s="693"/>
      <c r="R321" s="693"/>
      <c r="S321" s="693"/>
      <c r="T321" s="693"/>
      <c r="U321" s="693"/>
      <c r="V321" s="124" t="s">
        <v>87</v>
      </c>
      <c r="W321" s="120"/>
      <c r="X321" s="692" t="s">
        <v>461</v>
      </c>
      <c r="Y321" s="691"/>
      <c r="Z321" s="691"/>
      <c r="AA321" s="691"/>
      <c r="AB321" s="124" t="s">
        <v>89</v>
      </c>
      <c r="AC321" s="120"/>
      <c r="AD321" s="684" t="e">
        <f>INT((P321/200)*0.5)</f>
        <v>#REF!</v>
      </c>
      <c r="AE321" s="691"/>
      <c r="AF321" s="691"/>
      <c r="AG321" s="691"/>
      <c r="AH321" s="691"/>
      <c r="AI321" s="691"/>
      <c r="AJ321" s="691"/>
      <c r="AK321" s="694" t="s">
        <v>472</v>
      </c>
      <c r="AL321" s="695"/>
      <c r="AM321" s="695"/>
      <c r="AN321" s="695"/>
      <c r="AO321" s="695"/>
      <c r="AP321" s="695"/>
      <c r="AQ321" s="695"/>
      <c r="AR321" s="695"/>
      <c r="AS321" s="695"/>
      <c r="AT321" s="695"/>
      <c r="AU321" s="695"/>
      <c r="AV321" s="704"/>
      <c r="AW321" s="704"/>
      <c r="AX321" s="704"/>
      <c r="AY321" s="704"/>
      <c r="AZ321" s="704"/>
      <c r="BA321" s="704"/>
      <c r="BB321" s="704"/>
      <c r="BC321" s="80"/>
      <c r="BD321" s="80"/>
      <c r="BE321" s="80"/>
      <c r="BF321" s="80"/>
      <c r="BG321" s="80"/>
      <c r="BH321" s="80"/>
      <c r="BI321" s="80"/>
      <c r="BJ321" s="80"/>
      <c r="BK321" s="80"/>
      <c r="BL321" s="80"/>
      <c r="BM321" s="80"/>
      <c r="BN321" s="80"/>
      <c r="BO321" s="80"/>
      <c r="BP321" s="80"/>
      <c r="BQ321" s="115" t="e">
        <f>SUM(BR321:BT321)</f>
        <v>#REF!</v>
      </c>
      <c r="BR321" s="116"/>
      <c r="BS321" s="116"/>
      <c r="BT321" s="471" t="e">
        <f>AD321</f>
        <v>#REF!</v>
      </c>
    </row>
    <row r="322" spans="1:75" ht="18" customHeight="1">
      <c r="A322" s="113"/>
      <c r="B322" s="80"/>
      <c r="C322" s="80" t="s">
        <v>382</v>
      </c>
      <c r="D322" s="80"/>
      <c r="E322" s="80"/>
      <c r="F322" s="80"/>
      <c r="G322" s="80"/>
      <c r="H322" s="80"/>
      <c r="I322" s="80"/>
      <c r="J322" s="80"/>
      <c r="K322" s="80"/>
      <c r="L322" s="127"/>
      <c r="M322" s="80"/>
      <c r="N322" s="80"/>
      <c r="O322" s="80"/>
      <c r="P322" s="80"/>
      <c r="Q322" s="80"/>
      <c r="R322" s="80"/>
      <c r="S322" s="80"/>
      <c r="T322" s="128"/>
      <c r="U322" s="80"/>
      <c r="V322" s="129"/>
      <c r="W322" s="80"/>
      <c r="X322" s="80"/>
      <c r="Y322" s="80"/>
      <c r="Z322" s="80"/>
      <c r="AA322" s="80"/>
      <c r="AB322" s="80"/>
      <c r="AC322" s="80"/>
      <c r="AD322" s="129"/>
      <c r="AE322" s="80"/>
      <c r="AF322" s="80"/>
      <c r="AG322" s="80"/>
      <c r="AH322" s="80"/>
      <c r="AI322" s="128"/>
      <c r="AJ322" s="80"/>
      <c r="AK322" s="129"/>
      <c r="AL322" s="80"/>
      <c r="AM322" s="80"/>
      <c r="AN322" s="80"/>
      <c r="AO322" s="80"/>
      <c r="AP322" s="80"/>
      <c r="AQ322" s="80"/>
      <c r="AR322" s="80"/>
      <c r="AS322" s="80"/>
      <c r="AT322" s="80"/>
      <c r="AU322" s="80"/>
      <c r="AV322" s="80"/>
      <c r="AW322" s="80"/>
      <c r="AX322" s="80"/>
      <c r="AY322" s="80"/>
      <c r="AZ322" s="80"/>
      <c r="BA322" s="80"/>
      <c r="BB322" s="80"/>
      <c r="BC322" s="80"/>
      <c r="BD322" s="80"/>
      <c r="BE322" s="80"/>
      <c r="BF322" s="80"/>
      <c r="BG322" s="80"/>
      <c r="BH322" s="80"/>
      <c r="BI322" s="80"/>
      <c r="BJ322" s="80"/>
      <c r="BK322" s="80"/>
      <c r="BL322" s="80"/>
      <c r="BM322" s="80"/>
      <c r="BN322" s="80"/>
      <c r="BO322" s="80"/>
      <c r="BP322" s="80"/>
      <c r="BQ322" s="130" t="e">
        <f>SUM(BR322:BT322)</f>
        <v>#REF!</v>
      </c>
      <c r="BR322" s="130" t="e">
        <f>SUM(BR315:BR321)</f>
        <v>#REF!</v>
      </c>
      <c r="BS322" s="130" t="e">
        <f>SUM(BS315:BS321)</f>
        <v>#REF!</v>
      </c>
      <c r="BT322" s="130" t="e">
        <f>SUM(BT315:BT321)</f>
        <v>#REF!</v>
      </c>
    </row>
    <row r="323" spans="1:75" ht="18" customHeight="1">
      <c r="A323" s="113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127"/>
      <c r="M323" s="80"/>
      <c r="N323" s="80"/>
      <c r="O323" s="80"/>
      <c r="P323" s="80"/>
      <c r="Q323" s="80"/>
      <c r="R323" s="80"/>
      <c r="S323" s="80"/>
      <c r="T323" s="128"/>
      <c r="U323" s="80"/>
      <c r="V323" s="129"/>
      <c r="W323" s="80"/>
      <c r="X323" s="80"/>
      <c r="Y323" s="80"/>
      <c r="Z323" s="80"/>
      <c r="AA323" s="80"/>
      <c r="AB323" s="80"/>
      <c r="AC323" s="80"/>
      <c r="AD323" s="129"/>
      <c r="AE323" s="80"/>
      <c r="AF323" s="80"/>
      <c r="AG323" s="80"/>
      <c r="AH323" s="80"/>
      <c r="AI323" s="128"/>
      <c r="AJ323" s="80"/>
      <c r="AK323" s="129"/>
      <c r="AL323" s="80"/>
      <c r="AM323" s="80"/>
      <c r="AN323" s="80"/>
      <c r="AO323" s="80"/>
      <c r="AP323" s="80"/>
      <c r="AQ323" s="80"/>
      <c r="AR323" s="80"/>
      <c r="AS323" s="80"/>
      <c r="AT323" s="80"/>
      <c r="AU323" s="80"/>
      <c r="AV323" s="80"/>
      <c r="AW323" s="80"/>
      <c r="AX323" s="80"/>
      <c r="AY323" s="80"/>
      <c r="AZ323" s="80"/>
      <c r="BA323" s="80"/>
      <c r="BB323" s="80"/>
      <c r="BC323" s="80"/>
      <c r="BD323" s="80"/>
      <c r="BE323" s="80"/>
      <c r="BF323" s="80"/>
      <c r="BG323" s="80"/>
      <c r="BH323" s="80"/>
      <c r="BI323" s="80"/>
      <c r="BJ323" s="80"/>
      <c r="BK323" s="80"/>
      <c r="BL323" s="80"/>
      <c r="BM323" s="80"/>
      <c r="BN323" s="80"/>
      <c r="BO323" s="80"/>
      <c r="BP323" s="80"/>
      <c r="BQ323" s="115"/>
      <c r="BR323" s="115"/>
      <c r="BS323" s="115"/>
      <c r="BT323" s="115"/>
    </row>
    <row r="324" spans="1:75" ht="18" customHeight="1">
      <c r="A324" s="113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127"/>
      <c r="M324" s="80"/>
      <c r="N324" s="80"/>
      <c r="O324" s="80"/>
      <c r="P324" s="80"/>
      <c r="Q324" s="80"/>
      <c r="R324" s="80"/>
      <c r="S324" s="80"/>
      <c r="T324" s="128"/>
      <c r="U324" s="80"/>
      <c r="V324" s="129"/>
      <c r="W324" s="80"/>
      <c r="X324" s="80"/>
      <c r="Y324" s="80"/>
      <c r="Z324" s="80"/>
      <c r="AA324" s="80"/>
      <c r="AB324" s="80"/>
      <c r="AC324" s="80"/>
      <c r="AD324" s="129"/>
      <c r="AE324" s="80"/>
      <c r="AF324" s="80"/>
      <c r="AG324" s="80"/>
      <c r="AH324" s="80"/>
      <c r="AI324" s="128"/>
      <c r="AJ324" s="80"/>
      <c r="AK324" s="129"/>
      <c r="AL324" s="80"/>
      <c r="AM324" s="80"/>
      <c r="AN324" s="80"/>
      <c r="AO324" s="80"/>
      <c r="AP324" s="80"/>
      <c r="AQ324" s="80"/>
      <c r="AR324" s="80"/>
      <c r="AS324" s="80"/>
      <c r="AT324" s="80"/>
      <c r="AU324" s="80"/>
      <c r="AV324" s="80"/>
      <c r="AW324" s="80"/>
      <c r="AX324" s="80"/>
      <c r="AY324" s="80"/>
      <c r="AZ324" s="80"/>
      <c r="BA324" s="80"/>
      <c r="BB324" s="80"/>
      <c r="BC324" s="80"/>
      <c r="BD324" s="80"/>
      <c r="BE324" s="80"/>
      <c r="BF324" s="80"/>
      <c r="BG324" s="80"/>
      <c r="BH324" s="80"/>
      <c r="BI324" s="80"/>
      <c r="BJ324" s="80"/>
      <c r="BK324" s="80"/>
      <c r="BL324" s="80"/>
      <c r="BM324" s="80"/>
      <c r="BN324" s="80"/>
      <c r="BO324" s="80"/>
      <c r="BP324" s="80"/>
      <c r="BQ324" s="115"/>
      <c r="BR324" s="115"/>
      <c r="BS324" s="115"/>
      <c r="BT324" s="115"/>
    </row>
    <row r="325" spans="1:75" ht="18" customHeight="1">
      <c r="A325" s="139"/>
      <c r="B325" s="140"/>
      <c r="C325" s="140" t="s">
        <v>63</v>
      </c>
      <c r="D325" s="140"/>
      <c r="E325" s="140"/>
      <c r="F325" s="140"/>
      <c r="G325" s="140"/>
      <c r="H325" s="140"/>
      <c r="I325" s="140"/>
      <c r="J325" s="140"/>
      <c r="K325" s="140"/>
      <c r="L325" s="141"/>
      <c r="M325" s="140"/>
      <c r="N325" s="140"/>
      <c r="O325" s="140"/>
      <c r="P325" s="140"/>
      <c r="Q325" s="140"/>
      <c r="R325" s="140"/>
      <c r="S325" s="140"/>
      <c r="T325" s="142"/>
      <c r="U325" s="140"/>
      <c r="V325" s="143"/>
      <c r="W325" s="140"/>
      <c r="X325" s="140"/>
      <c r="Y325" s="140"/>
      <c r="Z325" s="140"/>
      <c r="AA325" s="140"/>
      <c r="AB325" s="140"/>
      <c r="AC325" s="140"/>
      <c r="AD325" s="143"/>
      <c r="AE325" s="140"/>
      <c r="AF325" s="140"/>
      <c r="AG325" s="140"/>
      <c r="AH325" s="140"/>
      <c r="AI325" s="142"/>
      <c r="AJ325" s="140"/>
      <c r="AK325" s="143"/>
      <c r="AL325" s="140"/>
      <c r="AM325" s="140"/>
      <c r="AN325" s="140"/>
      <c r="AO325" s="140"/>
      <c r="AP325" s="140"/>
      <c r="AQ325" s="140"/>
      <c r="AR325" s="140"/>
      <c r="AS325" s="140"/>
      <c r="AT325" s="140"/>
      <c r="AU325" s="140"/>
      <c r="AV325" s="140"/>
      <c r="AW325" s="140"/>
      <c r="AX325" s="140"/>
      <c r="AY325" s="140"/>
      <c r="AZ325" s="140"/>
      <c r="BA325" s="140"/>
      <c r="BB325" s="140"/>
      <c r="BC325" s="140"/>
      <c r="BD325" s="140"/>
      <c r="BE325" s="140"/>
      <c r="BF325" s="140"/>
      <c r="BG325" s="140"/>
      <c r="BH325" s="140"/>
      <c r="BI325" s="140"/>
      <c r="BJ325" s="140"/>
      <c r="BK325" s="140"/>
      <c r="BL325" s="140"/>
      <c r="BM325" s="140"/>
      <c r="BN325" s="140"/>
      <c r="BO325" s="140"/>
      <c r="BP325" s="140"/>
      <c r="BQ325" s="148" t="e">
        <f>SUM(BR325:BT325)</f>
        <v>#REF!</v>
      </c>
      <c r="BR325" s="148" t="e">
        <f>BR295+BR299+BR307+BR314+BR322</f>
        <v>#REF!</v>
      </c>
      <c r="BS325" s="148" t="e">
        <f>BS295+BS299+BS307+BS314+BS322</f>
        <v>#REF!</v>
      </c>
      <c r="BT325" s="148" t="e">
        <f>BT295+BT299+BT307+BT314+BT322</f>
        <v>#REF!</v>
      </c>
    </row>
    <row r="326" spans="1:75" ht="30.75" customHeight="1">
      <c r="A326" s="701" t="s">
        <v>498</v>
      </c>
      <c r="B326" s="702"/>
      <c r="C326" s="702"/>
      <c r="D326" s="702"/>
      <c r="E326" s="702"/>
      <c r="F326" s="702"/>
      <c r="G326" s="702"/>
      <c r="H326" s="702"/>
      <c r="I326" s="702"/>
      <c r="J326" s="702"/>
      <c r="K326" s="702"/>
      <c r="L326" s="702"/>
      <c r="M326" s="702"/>
      <c r="N326" s="702"/>
      <c r="O326" s="702"/>
      <c r="P326" s="702"/>
      <c r="Q326" s="702"/>
      <c r="R326" s="702"/>
      <c r="S326" s="702"/>
      <c r="T326" s="702"/>
      <c r="U326" s="702"/>
      <c r="V326" s="702"/>
      <c r="W326" s="702"/>
      <c r="X326" s="702"/>
      <c r="Y326" s="702"/>
      <c r="Z326" s="702"/>
      <c r="AA326" s="702"/>
      <c r="AB326" s="702"/>
      <c r="AC326" s="702"/>
      <c r="AD326" s="702"/>
      <c r="AE326" s="702"/>
      <c r="AF326" s="702"/>
      <c r="AG326" s="702"/>
      <c r="AH326" s="702"/>
      <c r="AI326" s="702"/>
      <c r="AJ326" s="702"/>
      <c r="AK326" s="702"/>
      <c r="AL326" s="702"/>
      <c r="AM326" s="702"/>
      <c r="AN326" s="702"/>
      <c r="AO326" s="702"/>
      <c r="AP326" s="702"/>
      <c r="AQ326" s="702"/>
      <c r="AR326" s="702"/>
      <c r="AS326" s="702"/>
      <c r="AT326" s="702"/>
      <c r="AU326" s="702"/>
      <c r="AV326" s="702"/>
      <c r="AW326" s="702"/>
      <c r="AX326" s="702"/>
      <c r="AY326" s="702"/>
      <c r="AZ326" s="702"/>
      <c r="BA326" s="702"/>
      <c r="BB326" s="702"/>
      <c r="BC326" s="702"/>
      <c r="BD326" s="702"/>
      <c r="BE326" s="702"/>
      <c r="BF326" s="702"/>
      <c r="BG326" s="702"/>
      <c r="BH326" s="702"/>
      <c r="BI326" s="702"/>
      <c r="BJ326" s="702"/>
      <c r="BK326" s="702"/>
      <c r="BL326" s="702"/>
      <c r="BM326" s="702"/>
      <c r="BN326" s="702"/>
      <c r="BO326" s="702"/>
      <c r="BP326" s="703"/>
      <c r="BQ326" s="430" t="s">
        <v>95</v>
      </c>
      <c r="BR326" s="430" t="s">
        <v>96</v>
      </c>
      <c r="BS326" s="430" t="s">
        <v>97</v>
      </c>
      <c r="BT326" s="430" t="s">
        <v>55</v>
      </c>
    </row>
    <row r="327" spans="1:75" ht="18" customHeight="1">
      <c r="A327" s="113"/>
      <c r="B327" s="37" t="s">
        <v>490</v>
      </c>
      <c r="C327" s="80"/>
      <c r="D327" s="80"/>
      <c r="E327" s="80"/>
      <c r="F327" s="80"/>
      <c r="G327" s="80"/>
      <c r="H327" s="80"/>
      <c r="I327" s="80"/>
      <c r="J327" s="80"/>
      <c r="K327" s="114"/>
      <c r="L327" s="80"/>
      <c r="M327" s="80"/>
      <c r="N327" s="80"/>
      <c r="O327" s="80"/>
      <c r="P327" s="37" t="s">
        <v>477</v>
      </c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80"/>
      <c r="AB327" s="80"/>
      <c r="AC327" s="80"/>
      <c r="AD327" s="80"/>
      <c r="AE327" s="80"/>
      <c r="AF327" s="80"/>
      <c r="AG327" s="80"/>
      <c r="AH327" s="80"/>
      <c r="AI327" s="80"/>
      <c r="AJ327" s="80"/>
      <c r="AK327" s="80"/>
      <c r="AL327" s="80"/>
      <c r="AM327" s="80"/>
      <c r="AN327" s="80"/>
      <c r="AO327" s="80"/>
      <c r="AP327" s="80"/>
      <c r="AQ327" s="80"/>
      <c r="AR327" s="80"/>
      <c r="AS327" s="80"/>
      <c r="AT327" s="80"/>
      <c r="AU327" s="80"/>
      <c r="AV327" s="80"/>
      <c r="AW327" s="80"/>
      <c r="AX327" s="80"/>
      <c r="AY327" s="80"/>
      <c r="AZ327" s="80"/>
      <c r="BA327" s="80"/>
      <c r="BB327" s="80"/>
      <c r="BC327" s="80"/>
      <c r="BD327" s="80"/>
      <c r="BE327" s="80"/>
      <c r="BF327" s="80"/>
      <c r="BG327" s="80"/>
      <c r="BH327" s="80"/>
      <c r="BI327" s="80"/>
      <c r="BJ327" s="80"/>
      <c r="BK327" s="80"/>
      <c r="BL327" s="80"/>
      <c r="BM327" s="80"/>
      <c r="BN327" s="80"/>
      <c r="BO327" s="80"/>
      <c r="BP327" s="80"/>
      <c r="BQ327" s="115" t="e">
        <f>BQ342</f>
        <v>#REF!</v>
      </c>
      <c r="BR327" s="115" t="e">
        <f>BR342</f>
        <v>#REF!</v>
      </c>
      <c r="BS327" s="115" t="e">
        <f>BS342</f>
        <v>#REF!</v>
      </c>
      <c r="BT327" s="115" t="e">
        <f>BT342</f>
        <v>#REF!</v>
      </c>
      <c r="BV327" s="80" t="s">
        <v>99</v>
      </c>
      <c r="BW327" s="161" t="e">
        <f>VLOOKUP(BV327,#REF!,2,FALSE)</f>
        <v>#REF!</v>
      </c>
    </row>
    <row r="328" spans="1:75" ht="18" customHeight="1">
      <c r="A328" s="113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80"/>
      <c r="AB328" s="80"/>
      <c r="AC328" s="80"/>
      <c r="AD328" s="80"/>
      <c r="AE328" s="80"/>
      <c r="AF328" s="80"/>
      <c r="AG328" s="80"/>
      <c r="AH328" s="80"/>
      <c r="AI328" s="80"/>
      <c r="AJ328" s="80"/>
      <c r="AK328" s="80"/>
      <c r="AL328" s="80"/>
      <c r="AM328" s="80"/>
      <c r="AN328" s="80"/>
      <c r="AO328" s="80"/>
      <c r="AP328" s="80"/>
      <c r="AQ328" s="80"/>
      <c r="AR328" s="80"/>
      <c r="AS328" s="80"/>
      <c r="AT328" s="80"/>
      <c r="AU328" s="80"/>
      <c r="AV328" s="80"/>
      <c r="AW328" s="80"/>
      <c r="AX328" s="80"/>
      <c r="AY328" s="80"/>
      <c r="AZ328" s="80"/>
      <c r="BA328" s="80"/>
      <c r="BB328" s="80"/>
      <c r="BC328" s="80"/>
      <c r="BD328" s="80"/>
      <c r="BE328" s="80"/>
      <c r="BF328" s="80"/>
      <c r="BG328" s="80"/>
      <c r="BH328" s="80"/>
      <c r="BI328" s="80"/>
      <c r="BJ328" s="80"/>
      <c r="BK328" s="80"/>
      <c r="BL328" s="80"/>
      <c r="BM328" s="80"/>
      <c r="BN328" s="80"/>
      <c r="BO328" s="80"/>
      <c r="BP328" s="80"/>
      <c r="BQ328" s="115"/>
      <c r="BR328" s="115"/>
      <c r="BS328" s="115"/>
      <c r="BT328" s="115"/>
      <c r="BV328" s="80" t="s">
        <v>100</v>
      </c>
      <c r="BW328" s="161" t="e">
        <f>VLOOKUP(BV328,#REF!,2,FALSE)</f>
        <v>#REF!</v>
      </c>
    </row>
    <row r="329" spans="1:75" ht="18" customHeight="1">
      <c r="A329" s="113"/>
      <c r="B329" s="175" t="s">
        <v>138</v>
      </c>
      <c r="C329" s="80"/>
      <c r="D329" s="80"/>
      <c r="E329" s="80" t="s">
        <v>142</v>
      </c>
      <c r="F329" s="80"/>
      <c r="G329" s="80"/>
      <c r="H329" s="80"/>
      <c r="I329" s="80"/>
      <c r="J329" s="80"/>
      <c r="K329" s="175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80"/>
      <c r="AB329" s="80"/>
      <c r="AC329" s="80"/>
      <c r="AD329" s="80"/>
      <c r="AE329" s="80"/>
      <c r="AF329" s="80"/>
      <c r="AG329" s="80"/>
      <c r="AH329" s="80"/>
      <c r="AI329" s="80"/>
      <c r="AJ329" s="80"/>
      <c r="AK329" s="80"/>
      <c r="AL329" s="80"/>
      <c r="AM329" s="80"/>
      <c r="AN329" s="80"/>
      <c r="AO329" s="80"/>
      <c r="AP329" s="80"/>
      <c r="AQ329" s="80"/>
      <c r="AR329" s="80"/>
      <c r="AS329" s="80"/>
      <c r="AT329" s="80"/>
      <c r="AU329" s="80"/>
      <c r="AV329" s="80"/>
      <c r="AW329" s="80"/>
      <c r="AX329" s="80"/>
      <c r="AY329" s="80"/>
      <c r="AZ329" s="80"/>
      <c r="BA329" s="80"/>
      <c r="BB329" s="80"/>
      <c r="BC329" s="80"/>
      <c r="BD329" s="80"/>
      <c r="BE329" s="80"/>
      <c r="BF329" s="80"/>
      <c r="BG329" s="80"/>
      <c r="BH329" s="80"/>
      <c r="BI329" s="80"/>
      <c r="BJ329" s="80"/>
      <c r="BK329" s="80"/>
      <c r="BL329" s="80"/>
      <c r="BM329" s="80"/>
      <c r="BN329" s="80"/>
      <c r="BO329" s="80"/>
      <c r="BP329" s="80"/>
      <c r="BQ329" s="115"/>
      <c r="BR329" s="115"/>
      <c r="BS329" s="115"/>
      <c r="BT329" s="115"/>
      <c r="BV329" s="80" t="s">
        <v>75</v>
      </c>
      <c r="BW329" s="161" t="e">
        <f>VLOOKUP(BV329,#REF!,2,FALSE)</f>
        <v>#REF!</v>
      </c>
    </row>
    <row r="330" spans="1:75" ht="18" customHeight="1">
      <c r="A330" s="113"/>
      <c r="B330" s="175"/>
      <c r="C330" s="80"/>
      <c r="D330" s="80"/>
      <c r="E330" s="677" t="s">
        <v>473</v>
      </c>
      <c r="F330" s="698"/>
      <c r="G330" s="698"/>
      <c r="H330" s="698"/>
      <c r="I330" s="698"/>
      <c r="J330" s="698"/>
      <c r="K330" s="698"/>
      <c r="L330" s="698"/>
      <c r="M330" s="698"/>
      <c r="N330" s="698"/>
      <c r="O330" s="698"/>
      <c r="P330" s="698"/>
      <c r="Q330" s="698"/>
      <c r="R330" s="698"/>
      <c r="S330" s="698"/>
      <c r="T330" s="698"/>
      <c r="U330" s="698"/>
      <c r="V330" s="698"/>
      <c r="W330" s="698"/>
      <c r="X330" s="698"/>
      <c r="Y330" s="698"/>
      <c r="Z330" s="698"/>
      <c r="AA330" s="698"/>
      <c r="AB330" s="698"/>
      <c r="AC330" s="698"/>
      <c r="AD330" s="698"/>
      <c r="AE330" s="698"/>
      <c r="AF330" s="698"/>
      <c r="AG330" s="698"/>
      <c r="AH330" s="698"/>
      <c r="AI330" s="698"/>
      <c r="AJ330" s="698"/>
      <c r="AK330" s="698"/>
      <c r="AL330" s="698"/>
      <c r="AM330" s="698"/>
      <c r="AN330" s="698"/>
      <c r="AO330" s="698"/>
      <c r="AP330" s="698"/>
      <c r="AQ330" s="698"/>
      <c r="AR330" s="80"/>
      <c r="AS330" s="80"/>
      <c r="AT330" s="80"/>
      <c r="AU330" s="80"/>
      <c r="AV330" s="80"/>
      <c r="AW330" s="80"/>
      <c r="AX330" s="80"/>
      <c r="AY330" s="80"/>
      <c r="AZ330" s="80"/>
      <c r="BA330" s="80"/>
      <c r="BB330" s="80"/>
      <c r="BC330" s="80"/>
      <c r="BD330" s="80"/>
      <c r="BE330" s="80"/>
      <c r="BF330" s="80"/>
      <c r="BG330" s="80"/>
      <c r="BH330" s="80"/>
      <c r="BI330" s="80"/>
      <c r="BJ330" s="80"/>
      <c r="BK330" s="80"/>
      <c r="BL330" s="80"/>
      <c r="BM330" s="80"/>
      <c r="BN330" s="80"/>
      <c r="BO330" s="80"/>
      <c r="BP330" s="80"/>
      <c r="BQ330" s="115"/>
      <c r="BR330" s="115"/>
      <c r="BS330" s="115"/>
      <c r="BT330" s="115"/>
      <c r="BW330" s="161"/>
    </row>
    <row r="331" spans="1:75" ht="18" customHeight="1">
      <c r="A331" s="113"/>
      <c r="B331" s="175"/>
      <c r="C331" s="80"/>
      <c r="D331" s="80"/>
      <c r="E331" s="677" t="s">
        <v>474</v>
      </c>
      <c r="F331" s="698"/>
      <c r="G331" s="698"/>
      <c r="H331" s="698"/>
      <c r="I331" s="698"/>
      <c r="J331" s="698"/>
      <c r="K331" s="698"/>
      <c r="L331" s="698"/>
      <c r="M331" s="698"/>
      <c r="N331" s="698"/>
      <c r="O331" s="698"/>
      <c r="P331" s="698"/>
      <c r="Q331" s="698"/>
      <c r="R331" s="698"/>
      <c r="S331" s="698"/>
      <c r="T331" s="698"/>
      <c r="U331" s="698"/>
      <c r="V331" s="698"/>
      <c r="W331" s="698"/>
      <c r="X331" s="698"/>
      <c r="Y331" s="698"/>
      <c r="Z331" s="698"/>
      <c r="AA331" s="698"/>
      <c r="AB331" s="698"/>
      <c r="AC331" s="698"/>
      <c r="AD331" s="698"/>
      <c r="AE331" s="698"/>
      <c r="AF331" s="698"/>
      <c r="AG331" s="698"/>
      <c r="AH331" s="698"/>
      <c r="AI331" s="698"/>
      <c r="AJ331" s="698"/>
      <c r="AK331" s="698"/>
      <c r="AL331" s="698"/>
      <c r="AM331" s="698"/>
      <c r="AN331" s="698"/>
      <c r="AO331" s="698"/>
      <c r="AP331" s="698"/>
      <c r="AQ331" s="698"/>
      <c r="AR331" s="80"/>
      <c r="AS331" s="80"/>
      <c r="AT331" s="80"/>
      <c r="AU331" s="80"/>
      <c r="AV331" s="80"/>
      <c r="AW331" s="80"/>
      <c r="AX331" s="80"/>
      <c r="AY331" s="80"/>
      <c r="AZ331" s="80"/>
      <c r="BA331" s="80"/>
      <c r="BB331" s="80"/>
      <c r="BC331" s="80"/>
      <c r="BD331" s="80"/>
      <c r="BE331" s="80"/>
      <c r="BF331" s="80"/>
      <c r="BG331" s="80"/>
      <c r="BH331" s="80"/>
      <c r="BI331" s="80"/>
      <c r="BJ331" s="80"/>
      <c r="BK331" s="80"/>
      <c r="BL331" s="80"/>
      <c r="BM331" s="80"/>
      <c r="BN331" s="80"/>
      <c r="BO331" s="80"/>
      <c r="BP331" s="80"/>
      <c r="BQ331" s="115"/>
      <c r="BR331" s="115"/>
      <c r="BS331" s="115"/>
      <c r="BT331" s="115"/>
      <c r="BW331" s="161"/>
    </row>
    <row r="332" spans="1:75" ht="18" customHeight="1">
      <c r="A332" s="113"/>
      <c r="B332" s="80" t="s">
        <v>148</v>
      </c>
      <c r="C332" s="80"/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80"/>
      <c r="AB332" s="80"/>
      <c r="AC332" s="80"/>
      <c r="AD332" s="80"/>
      <c r="AE332" s="80"/>
      <c r="AF332" s="80"/>
      <c r="AG332" s="80"/>
      <c r="AH332" s="80"/>
      <c r="AI332" s="24" t="s">
        <v>475</v>
      </c>
      <c r="AJ332" s="80"/>
      <c r="AK332" s="80"/>
      <c r="AL332" s="80"/>
      <c r="AM332" s="80"/>
      <c r="AN332" s="80"/>
      <c r="AO332" s="80"/>
      <c r="AP332" s="80"/>
      <c r="AQ332" s="80"/>
      <c r="AR332" s="80"/>
      <c r="AS332" s="80"/>
      <c r="AT332" s="80"/>
      <c r="AU332" s="80"/>
      <c r="AV332" s="80"/>
      <c r="AW332" s="80"/>
      <c r="AX332" s="80"/>
      <c r="AY332" s="80"/>
      <c r="AZ332" s="80"/>
      <c r="BA332" s="80"/>
      <c r="BB332" s="80"/>
      <c r="BC332" s="80"/>
      <c r="BD332" s="80"/>
      <c r="BE332" s="80"/>
      <c r="BF332" s="80"/>
      <c r="BG332" s="80"/>
      <c r="BH332" s="80"/>
      <c r="BI332" s="80"/>
      <c r="BJ332" s="80"/>
      <c r="BK332" s="80"/>
      <c r="BL332" s="80"/>
      <c r="BM332" s="80"/>
      <c r="BN332" s="80"/>
      <c r="BO332" s="80"/>
      <c r="BP332" s="80"/>
      <c r="BQ332" s="116"/>
      <c r="BR332" s="116"/>
      <c r="BS332" s="116"/>
      <c r="BT332" s="116"/>
      <c r="BW332" s="161"/>
    </row>
    <row r="333" spans="1:75" ht="18" customHeight="1">
      <c r="A333" s="113"/>
      <c r="B333" s="80"/>
      <c r="C333" s="80" t="s">
        <v>60</v>
      </c>
      <c r="D333" s="80"/>
      <c r="E333" s="80"/>
      <c r="F333" s="80"/>
      <c r="G333" s="80"/>
      <c r="H333" s="80"/>
      <c r="I333" s="80"/>
      <c r="J333" s="127"/>
      <c r="K333" s="80"/>
      <c r="L333" s="80"/>
      <c r="M333" s="80"/>
      <c r="N333" s="687" t="e">
        <f>#REF!</f>
        <v>#REF!</v>
      </c>
      <c r="O333" s="674"/>
      <c r="P333" s="674"/>
      <c r="Q333" s="674"/>
      <c r="R333" s="674"/>
      <c r="S333" s="674"/>
      <c r="T333" s="674"/>
      <c r="U333" s="124" t="s">
        <v>87</v>
      </c>
      <c r="V333" s="120"/>
      <c r="W333" s="688">
        <v>2500</v>
      </c>
      <c r="X333" s="689"/>
      <c r="Y333" s="689"/>
      <c r="Z333" s="689"/>
      <c r="AA333" s="689"/>
      <c r="AB333" s="689"/>
      <c r="AC333" s="689"/>
      <c r="AD333" s="689"/>
      <c r="AE333" s="124" t="s">
        <v>89</v>
      </c>
      <c r="AF333" s="120"/>
      <c r="AG333" s="690" t="e">
        <f>INT(N333/W333)</f>
        <v>#REF!</v>
      </c>
      <c r="AH333" s="691"/>
      <c r="AI333" s="691"/>
      <c r="AJ333" s="691"/>
      <c r="AK333" s="691"/>
      <c r="AL333" s="691"/>
      <c r="AM333" s="691"/>
      <c r="AN333" s="694" t="s">
        <v>519</v>
      </c>
      <c r="AO333" s="695"/>
      <c r="AP333" s="695"/>
      <c r="AQ333" s="695"/>
      <c r="AR333" s="695"/>
      <c r="AS333" s="695"/>
      <c r="AT333" s="695"/>
      <c r="AU333" s="695"/>
      <c r="AV333" s="695"/>
      <c r="AW333" s="695"/>
      <c r="AX333" s="695"/>
      <c r="AY333" s="80"/>
      <c r="AZ333" s="80"/>
      <c r="BA333" s="80"/>
      <c r="BB333" s="80"/>
      <c r="BC333" s="477"/>
      <c r="BD333" s="80"/>
      <c r="BE333" s="80"/>
      <c r="BF333" s="80"/>
      <c r="BG333" s="80"/>
      <c r="BH333" s="80"/>
      <c r="BI333" s="80"/>
      <c r="BJ333" s="80"/>
      <c r="BK333" s="80"/>
      <c r="BL333" s="80"/>
      <c r="BM333" s="80"/>
      <c r="BN333" s="80"/>
      <c r="BO333" s="80"/>
      <c r="BP333" s="80"/>
      <c r="BQ333" s="115" t="e">
        <f>SUM(BR333:BT333)</f>
        <v>#REF!</v>
      </c>
      <c r="BR333" s="115"/>
      <c r="BS333" s="115" t="e">
        <f>AG333</f>
        <v>#REF!</v>
      </c>
      <c r="BT333" s="115"/>
    </row>
    <row r="334" spans="1:75" ht="18" customHeight="1">
      <c r="A334" s="113"/>
      <c r="B334" s="80"/>
      <c r="C334" s="80" t="s">
        <v>61</v>
      </c>
      <c r="D334" s="80"/>
      <c r="E334" s="80"/>
      <c r="F334" s="80"/>
      <c r="G334" s="80"/>
      <c r="H334" s="80"/>
      <c r="I334" s="80"/>
      <c r="J334" s="127"/>
      <c r="K334" s="80"/>
      <c r="L334" s="80"/>
      <c r="M334" s="80"/>
      <c r="N334" s="687" t="e">
        <f>#REF!</f>
        <v>#REF!</v>
      </c>
      <c r="O334" s="674"/>
      <c r="P334" s="674"/>
      <c r="Q334" s="674"/>
      <c r="R334" s="674"/>
      <c r="S334" s="674"/>
      <c r="T334" s="674"/>
      <c r="U334" s="124" t="s">
        <v>87</v>
      </c>
      <c r="V334" s="120"/>
      <c r="W334" s="688">
        <v>2500</v>
      </c>
      <c r="X334" s="689"/>
      <c r="Y334" s="689"/>
      <c r="Z334" s="689"/>
      <c r="AA334" s="689"/>
      <c r="AB334" s="689"/>
      <c r="AC334" s="689"/>
      <c r="AD334" s="689"/>
      <c r="AE334" s="124" t="s">
        <v>89</v>
      </c>
      <c r="AF334" s="120"/>
      <c r="AG334" s="690" t="e">
        <f>INT(N334/W334)</f>
        <v>#REF!</v>
      </c>
      <c r="AH334" s="691"/>
      <c r="AI334" s="691"/>
      <c r="AJ334" s="691"/>
      <c r="AK334" s="691"/>
      <c r="AL334" s="691"/>
      <c r="AM334" s="691"/>
      <c r="AN334" s="694" t="s">
        <v>519</v>
      </c>
      <c r="AO334" s="695"/>
      <c r="AP334" s="695"/>
      <c r="AQ334" s="695"/>
      <c r="AR334" s="695"/>
      <c r="AS334" s="695"/>
      <c r="AT334" s="695"/>
      <c r="AU334" s="695"/>
      <c r="AV334" s="695"/>
      <c r="AW334" s="695"/>
      <c r="AX334" s="695"/>
      <c r="AY334" s="80"/>
      <c r="AZ334" s="80"/>
      <c r="BA334" s="80"/>
      <c r="BB334" s="80"/>
      <c r="BC334" s="80"/>
      <c r="BD334" s="80"/>
      <c r="BE334" s="80"/>
      <c r="BF334" s="80"/>
      <c r="BG334" s="80"/>
      <c r="BH334" s="80"/>
      <c r="BI334" s="80"/>
      <c r="BJ334" s="80"/>
      <c r="BK334" s="80"/>
      <c r="BL334" s="80"/>
      <c r="BM334" s="80"/>
      <c r="BN334" s="80"/>
      <c r="BO334" s="80"/>
      <c r="BP334" s="80"/>
      <c r="BQ334" s="115" t="e">
        <f>SUM(BR334:BT334)</f>
        <v>#REF!</v>
      </c>
      <c r="BR334" s="115" t="e">
        <f>AG334</f>
        <v>#REF!</v>
      </c>
      <c r="BS334" s="115"/>
      <c r="BT334" s="115"/>
    </row>
    <row r="335" spans="1:75" ht="18" customHeight="1">
      <c r="A335" s="113"/>
      <c r="B335" s="80"/>
      <c r="C335" s="80" t="s">
        <v>62</v>
      </c>
      <c r="D335" s="80"/>
      <c r="E335" s="80"/>
      <c r="F335" s="80"/>
      <c r="G335" s="80"/>
      <c r="H335" s="80"/>
      <c r="I335" s="80"/>
      <c r="J335" s="127"/>
      <c r="K335" s="80"/>
      <c r="L335" s="80"/>
      <c r="M335" s="80"/>
      <c r="N335" s="687" t="e">
        <f>#REF!</f>
        <v>#REF!</v>
      </c>
      <c r="O335" s="674"/>
      <c r="P335" s="674"/>
      <c r="Q335" s="674"/>
      <c r="R335" s="674"/>
      <c r="S335" s="674"/>
      <c r="T335" s="674"/>
      <c r="U335" s="124" t="s">
        <v>87</v>
      </c>
      <c r="V335" s="120"/>
      <c r="W335" s="688">
        <v>2500</v>
      </c>
      <c r="X335" s="689"/>
      <c r="Y335" s="689"/>
      <c r="Z335" s="689"/>
      <c r="AA335" s="689"/>
      <c r="AB335" s="689"/>
      <c r="AC335" s="689"/>
      <c r="AD335" s="689"/>
      <c r="AE335" s="124" t="s">
        <v>89</v>
      </c>
      <c r="AF335" s="120"/>
      <c r="AG335" s="690" t="e">
        <f>INT(N335/W335)</f>
        <v>#REF!</v>
      </c>
      <c r="AH335" s="691"/>
      <c r="AI335" s="691"/>
      <c r="AJ335" s="691"/>
      <c r="AK335" s="691"/>
      <c r="AL335" s="691"/>
      <c r="AM335" s="691"/>
      <c r="AN335" s="694" t="s">
        <v>519</v>
      </c>
      <c r="AO335" s="695"/>
      <c r="AP335" s="695"/>
      <c r="AQ335" s="695"/>
      <c r="AR335" s="695"/>
      <c r="AS335" s="695"/>
      <c r="AT335" s="695"/>
      <c r="AU335" s="695"/>
      <c r="AV335" s="695"/>
      <c r="AW335" s="695"/>
      <c r="AX335" s="695"/>
      <c r="AY335" s="80"/>
      <c r="AZ335" s="80"/>
      <c r="BA335" s="80"/>
      <c r="BB335" s="80"/>
      <c r="BC335" s="80"/>
      <c r="BD335" s="80"/>
      <c r="BE335" s="80"/>
      <c r="BF335" s="80"/>
      <c r="BG335" s="80"/>
      <c r="BH335" s="80"/>
      <c r="BI335" s="80"/>
      <c r="BJ335" s="80"/>
      <c r="BK335" s="80"/>
      <c r="BL335" s="80"/>
      <c r="BM335" s="80"/>
      <c r="BN335" s="80"/>
      <c r="BO335" s="80"/>
      <c r="BP335" s="80"/>
      <c r="BQ335" s="115" t="e">
        <f>SUM(BR335:BT335)</f>
        <v>#REF!</v>
      </c>
      <c r="BR335" s="115"/>
      <c r="BS335" s="115"/>
      <c r="BT335" s="115" t="e">
        <f>AG335</f>
        <v>#REF!</v>
      </c>
    </row>
    <row r="336" spans="1:75" ht="18" customHeight="1">
      <c r="A336" s="113"/>
      <c r="B336" s="80"/>
      <c r="C336" s="80" t="s">
        <v>57</v>
      </c>
      <c r="D336" s="80"/>
      <c r="E336" s="80"/>
      <c r="F336" s="80"/>
      <c r="G336" s="80"/>
      <c r="H336" s="80"/>
      <c r="I336" s="80"/>
      <c r="J336" s="80"/>
      <c r="K336" s="80"/>
      <c r="L336" s="127"/>
      <c r="M336" s="80"/>
      <c r="N336" s="80"/>
      <c r="O336" s="80"/>
      <c r="P336" s="80"/>
      <c r="Q336" s="80"/>
      <c r="R336" s="80"/>
      <c r="S336" s="80"/>
      <c r="T336" s="128"/>
      <c r="U336" s="80"/>
      <c r="V336" s="129"/>
      <c r="W336" s="80"/>
      <c r="X336" s="80"/>
      <c r="Y336" s="80"/>
      <c r="Z336" s="80"/>
      <c r="AA336" s="80"/>
      <c r="AB336" s="80"/>
      <c r="AC336" s="80"/>
      <c r="AD336" s="129"/>
      <c r="AE336" s="80"/>
      <c r="AF336" s="80"/>
      <c r="AG336" s="80"/>
      <c r="AH336" s="80"/>
      <c r="AI336" s="128"/>
      <c r="AJ336" s="80"/>
      <c r="AK336" s="129"/>
      <c r="AL336" s="80"/>
      <c r="AM336" s="80"/>
      <c r="AN336" s="80"/>
      <c r="AO336" s="80"/>
      <c r="AP336" s="80"/>
      <c r="AQ336" s="80"/>
      <c r="AR336" s="80"/>
      <c r="AS336" s="80"/>
      <c r="AT336" s="80"/>
      <c r="AU336" s="80"/>
      <c r="AV336" s="80"/>
      <c r="AW336" s="80"/>
      <c r="AX336" s="80"/>
      <c r="AY336" s="80"/>
      <c r="AZ336" s="80"/>
      <c r="BA336" s="80"/>
      <c r="BB336" s="80"/>
      <c r="BC336" s="80"/>
      <c r="BD336" s="80"/>
      <c r="BE336" s="80"/>
      <c r="BF336" s="80"/>
      <c r="BG336" s="80"/>
      <c r="BH336" s="80"/>
      <c r="BI336" s="80"/>
      <c r="BJ336" s="80"/>
      <c r="BK336" s="80"/>
      <c r="BL336" s="80"/>
      <c r="BM336" s="80"/>
      <c r="BN336" s="80"/>
      <c r="BO336" s="80"/>
      <c r="BP336" s="80"/>
      <c r="BQ336" s="130" t="e">
        <f>SUM(BR336:BT336)</f>
        <v>#REF!</v>
      </c>
      <c r="BR336" s="130" t="e">
        <f>SUM(BR333:BR335)</f>
        <v>#REF!</v>
      </c>
      <c r="BS336" s="130" t="e">
        <f>SUM(BS333:BS335)</f>
        <v>#REF!</v>
      </c>
      <c r="BT336" s="130" t="e">
        <f>SUM(BT333:BT335)</f>
        <v>#REF!</v>
      </c>
    </row>
    <row r="337" spans="1:75" ht="18" customHeight="1">
      <c r="A337" s="113"/>
      <c r="B337" s="80"/>
      <c r="C337" s="80"/>
      <c r="D337" s="80"/>
      <c r="E337" s="80"/>
      <c r="F337" s="80"/>
      <c r="G337" s="80"/>
      <c r="H337" s="121"/>
      <c r="I337" s="122"/>
      <c r="J337" s="122"/>
      <c r="K337" s="122"/>
      <c r="L337" s="176"/>
      <c r="M337" s="122"/>
      <c r="N337" s="121"/>
      <c r="O337" s="122"/>
      <c r="P337" s="122"/>
      <c r="Q337" s="122"/>
      <c r="R337" s="176"/>
      <c r="S337" s="122"/>
      <c r="T337" s="121"/>
      <c r="U337" s="122"/>
      <c r="V337" s="122"/>
      <c r="W337" s="122"/>
      <c r="X337" s="122"/>
      <c r="Y337" s="176"/>
      <c r="Z337" s="122"/>
      <c r="AA337" s="121"/>
      <c r="AB337" s="122"/>
      <c r="AC337" s="122"/>
      <c r="AD337" s="122"/>
      <c r="AE337" s="176"/>
      <c r="AF337" s="122"/>
      <c r="AG337" s="121"/>
      <c r="AH337" s="122"/>
      <c r="AI337" s="122"/>
      <c r="AJ337" s="122"/>
      <c r="AK337" s="122"/>
      <c r="AL337" s="122"/>
      <c r="AM337" s="80"/>
      <c r="AN337" s="80"/>
      <c r="AO337" s="80"/>
      <c r="AP337" s="80"/>
      <c r="AQ337" s="80"/>
      <c r="AR337" s="80"/>
      <c r="AS337" s="80"/>
      <c r="AT337" s="80"/>
      <c r="AU337" s="80"/>
      <c r="AV337" s="80"/>
      <c r="AW337" s="80"/>
      <c r="AX337" s="80"/>
      <c r="AY337" s="80"/>
      <c r="AZ337" s="80"/>
      <c r="BA337" s="80"/>
      <c r="BB337" s="80"/>
      <c r="BC337" s="80"/>
      <c r="BD337" s="80"/>
      <c r="BE337" s="80"/>
      <c r="BF337" s="80"/>
      <c r="BG337" s="80"/>
      <c r="BH337" s="80"/>
      <c r="BI337" s="80"/>
      <c r="BJ337" s="80"/>
      <c r="BK337" s="80"/>
      <c r="BL337" s="80"/>
      <c r="BM337" s="80"/>
      <c r="BN337" s="80"/>
      <c r="BO337" s="80"/>
      <c r="BP337" s="80"/>
      <c r="BQ337" s="116"/>
      <c r="BR337" s="116"/>
      <c r="BS337" s="116"/>
      <c r="BT337" s="116"/>
      <c r="BW337" s="125"/>
    </row>
    <row r="338" spans="1:75" ht="18" customHeight="1">
      <c r="A338" s="113"/>
      <c r="B338" s="80" t="s">
        <v>149</v>
      </c>
      <c r="C338" s="80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80"/>
      <c r="AB338" s="80"/>
      <c r="AC338" s="80"/>
      <c r="AD338" s="80"/>
      <c r="AE338" s="80"/>
      <c r="AF338" s="80"/>
      <c r="AG338" s="80"/>
      <c r="AH338" s="80"/>
      <c r="AI338" s="80"/>
      <c r="AJ338" s="80"/>
      <c r="AK338" s="80"/>
      <c r="AL338" s="80"/>
      <c r="AM338" s="80"/>
      <c r="AN338" s="80"/>
      <c r="AO338" s="80"/>
      <c r="AP338" s="80"/>
      <c r="AQ338" s="80"/>
      <c r="AR338" s="80"/>
      <c r="AS338" s="80"/>
      <c r="AT338" s="80"/>
      <c r="AU338" s="80"/>
      <c r="AV338" s="80"/>
      <c r="AW338" s="80"/>
      <c r="AX338" s="80"/>
      <c r="AY338" s="80"/>
      <c r="AZ338" s="80"/>
      <c r="BA338" s="80"/>
      <c r="BB338" s="80"/>
      <c r="BC338" s="80"/>
      <c r="BD338" s="80"/>
      <c r="BE338" s="80"/>
      <c r="BF338" s="80"/>
      <c r="BG338" s="80"/>
      <c r="BH338" s="80"/>
      <c r="BI338" s="80"/>
      <c r="BJ338" s="80"/>
      <c r="BK338" s="80"/>
      <c r="BL338" s="80"/>
      <c r="BM338" s="80"/>
      <c r="BN338" s="80"/>
      <c r="BO338" s="80"/>
      <c r="BP338" s="80"/>
      <c r="BQ338" s="116"/>
      <c r="BR338" s="116"/>
      <c r="BS338" s="116"/>
      <c r="BT338" s="116"/>
      <c r="BW338" s="125"/>
    </row>
    <row r="339" spans="1:75" ht="18" customHeight="1">
      <c r="A339" s="113"/>
      <c r="B339" s="80"/>
      <c r="C339" s="80" t="s">
        <v>56</v>
      </c>
      <c r="D339" s="80"/>
      <c r="E339" s="80"/>
      <c r="F339" s="80"/>
      <c r="G339" s="80"/>
      <c r="H339" s="80"/>
      <c r="I339" s="80"/>
      <c r="J339" s="80"/>
      <c r="K339" s="80"/>
      <c r="L339" s="127"/>
      <c r="M339" s="697">
        <v>1</v>
      </c>
      <c r="N339" s="674"/>
      <c r="O339" s="674"/>
      <c r="P339" s="674"/>
      <c r="Q339" s="80" t="s">
        <v>147</v>
      </c>
      <c r="R339" s="120"/>
      <c r="S339" s="120"/>
      <c r="T339" s="122" t="s">
        <v>88</v>
      </c>
      <c r="U339" s="122"/>
      <c r="V339" s="696" t="e">
        <f>$BW$328</f>
        <v>#REF!</v>
      </c>
      <c r="W339" s="674"/>
      <c r="X339" s="674"/>
      <c r="Y339" s="674"/>
      <c r="Z339" s="674"/>
      <c r="AA339" s="674"/>
      <c r="AB339" s="122" t="s">
        <v>88</v>
      </c>
      <c r="AC339" s="122"/>
      <c r="AD339" s="677" t="s">
        <v>459</v>
      </c>
      <c r="AE339" s="698"/>
      <c r="AF339" s="698"/>
      <c r="AG339" s="698"/>
      <c r="AH339" s="698"/>
      <c r="AI339" s="699" t="s">
        <v>192</v>
      </c>
      <c r="AJ339" s="698"/>
      <c r="AK339" s="700" t="e">
        <f>INT(M339*V339/(20000))</f>
        <v>#REF!</v>
      </c>
      <c r="AL339" s="698"/>
      <c r="AM339" s="698"/>
      <c r="AN339" s="698"/>
      <c r="AO339" s="698"/>
      <c r="AP339" s="698"/>
      <c r="AQ339" s="698"/>
      <c r="AR339" s="80"/>
      <c r="AS339" s="80"/>
      <c r="AT339" s="80"/>
      <c r="AU339" s="80"/>
      <c r="AV339" s="80"/>
      <c r="AW339" s="80"/>
      <c r="AX339" s="80"/>
      <c r="AY339" s="80"/>
      <c r="AZ339" s="80"/>
      <c r="BA339" s="80"/>
      <c r="BB339" s="80"/>
      <c r="BC339" s="80"/>
      <c r="BD339" s="80"/>
      <c r="BE339" s="80"/>
      <c r="BF339" s="80"/>
      <c r="BG339" s="80"/>
      <c r="BH339" s="80"/>
      <c r="BI339" s="80"/>
      <c r="BJ339" s="80"/>
      <c r="BK339" s="80"/>
      <c r="BL339" s="80"/>
      <c r="BM339" s="80"/>
      <c r="BN339" s="80"/>
      <c r="BO339" s="80"/>
      <c r="BP339" s="122"/>
      <c r="BQ339" s="115" t="e">
        <f>SUM(BR339:BT339)</f>
        <v>#REF!</v>
      </c>
      <c r="BR339" s="115" t="e">
        <f>AK339</f>
        <v>#REF!</v>
      </c>
      <c r="BS339" s="115"/>
      <c r="BT339" s="115"/>
      <c r="BW339" s="125"/>
    </row>
    <row r="340" spans="1:75" ht="18" customHeight="1">
      <c r="A340" s="113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127"/>
      <c r="M340" s="173"/>
      <c r="N340" s="122"/>
      <c r="O340" s="122"/>
      <c r="P340" s="122"/>
      <c r="Q340" s="80"/>
      <c r="R340" s="120"/>
      <c r="S340" s="120"/>
      <c r="T340" s="122"/>
      <c r="U340" s="122"/>
      <c r="V340" s="174"/>
      <c r="W340" s="122"/>
      <c r="X340" s="122"/>
      <c r="Y340" s="122"/>
      <c r="Z340" s="122"/>
      <c r="AA340" s="122"/>
      <c r="AB340" s="122"/>
      <c r="AC340" s="122"/>
      <c r="AD340" s="122"/>
      <c r="AE340" s="122"/>
      <c r="AF340" s="176"/>
      <c r="AG340" s="122"/>
      <c r="AH340" s="121"/>
      <c r="AI340" s="122"/>
      <c r="AJ340" s="122"/>
      <c r="AK340" s="122"/>
      <c r="AL340" s="122"/>
      <c r="AM340" s="176"/>
      <c r="AN340" s="122"/>
      <c r="AO340" s="174"/>
      <c r="AP340" s="122"/>
      <c r="AQ340" s="122"/>
      <c r="AR340" s="122"/>
      <c r="AS340" s="122"/>
      <c r="AT340" s="122"/>
      <c r="AU340" s="80"/>
      <c r="AV340" s="80"/>
      <c r="AW340" s="80"/>
      <c r="AX340" s="80"/>
      <c r="AY340" s="80"/>
      <c r="AZ340" s="80"/>
      <c r="BA340" s="80"/>
      <c r="BB340" s="80"/>
      <c r="BC340" s="80"/>
      <c r="BD340" s="80"/>
      <c r="BE340" s="80"/>
      <c r="BF340" s="80"/>
      <c r="BG340" s="80"/>
      <c r="BH340" s="80"/>
      <c r="BI340" s="80"/>
      <c r="BJ340" s="80"/>
      <c r="BK340" s="80"/>
      <c r="BL340" s="80"/>
      <c r="BM340" s="80"/>
      <c r="BN340" s="80"/>
      <c r="BO340" s="80"/>
      <c r="BP340" s="122"/>
      <c r="BQ340" s="115">
        <f>SUM(BR340:BT340)</f>
        <v>0</v>
      </c>
      <c r="BR340" s="115">
        <f>AO340</f>
        <v>0</v>
      </c>
      <c r="BS340" s="115"/>
      <c r="BT340" s="115"/>
      <c r="BW340" s="125"/>
    </row>
    <row r="341" spans="1:75" ht="18" customHeight="1">
      <c r="A341" s="113"/>
      <c r="B341" s="80"/>
      <c r="C341" s="80" t="s">
        <v>57</v>
      </c>
      <c r="D341" s="80"/>
      <c r="E341" s="80"/>
      <c r="F341" s="80"/>
      <c r="G341" s="80"/>
      <c r="H341" s="80"/>
      <c r="I341" s="80"/>
      <c r="J341" s="80"/>
      <c r="K341" s="80"/>
      <c r="L341" s="127"/>
      <c r="M341" s="80"/>
      <c r="N341" s="80"/>
      <c r="O341" s="80"/>
      <c r="P341" s="80"/>
      <c r="Q341" s="80"/>
      <c r="R341" s="80"/>
      <c r="S341" s="80"/>
      <c r="T341" s="128"/>
      <c r="U341" s="80"/>
      <c r="V341" s="129"/>
      <c r="W341" s="80"/>
      <c r="X341" s="80"/>
      <c r="Y341" s="80"/>
      <c r="Z341" s="80"/>
      <c r="AA341" s="80"/>
      <c r="AB341" s="80"/>
      <c r="AC341" s="80"/>
      <c r="AD341" s="129"/>
      <c r="AE341" s="80"/>
      <c r="AF341" s="80"/>
      <c r="AG341" s="80"/>
      <c r="AH341" s="80"/>
      <c r="AI341" s="128"/>
      <c r="AJ341" s="80"/>
      <c r="AK341" s="129"/>
      <c r="AL341" s="80"/>
      <c r="AM341" s="80"/>
      <c r="AN341" s="80"/>
      <c r="AO341" s="80"/>
      <c r="AP341" s="80"/>
      <c r="AQ341" s="80"/>
      <c r="AR341" s="80"/>
      <c r="AS341" s="80"/>
      <c r="AT341" s="80"/>
      <c r="AU341" s="80"/>
      <c r="AV341" s="80"/>
      <c r="AW341" s="80"/>
      <c r="AX341" s="80"/>
      <c r="AY341" s="80"/>
      <c r="AZ341" s="80"/>
      <c r="BA341" s="80"/>
      <c r="BB341" s="80"/>
      <c r="BC341" s="80"/>
      <c r="BD341" s="80"/>
      <c r="BE341" s="80"/>
      <c r="BF341" s="80"/>
      <c r="BG341" s="80"/>
      <c r="BH341" s="80"/>
      <c r="BI341" s="80"/>
      <c r="BJ341" s="80"/>
      <c r="BK341" s="80"/>
      <c r="BL341" s="80"/>
      <c r="BM341" s="80"/>
      <c r="BN341" s="80"/>
      <c r="BO341" s="80"/>
      <c r="BP341" s="80"/>
      <c r="BQ341" s="130" t="e">
        <f>SUM(BR341:BT341)</f>
        <v>#REF!</v>
      </c>
      <c r="BR341" s="130" t="e">
        <f>SUM(BR339:BR340)</f>
        <v>#REF!</v>
      </c>
      <c r="BS341" s="130">
        <f>SUM(BS339:BS340)</f>
        <v>0</v>
      </c>
      <c r="BT341" s="130">
        <f>SUM(BT339:BT340)</f>
        <v>0</v>
      </c>
    </row>
    <row r="342" spans="1:75" ht="18" customHeight="1" thickBot="1">
      <c r="A342" s="113"/>
      <c r="B342" s="80"/>
      <c r="C342" s="134" t="s">
        <v>63</v>
      </c>
      <c r="D342" s="134"/>
      <c r="E342" s="134"/>
      <c r="F342" s="134"/>
      <c r="G342" s="134"/>
      <c r="H342" s="134"/>
      <c r="I342" s="134"/>
      <c r="J342" s="134"/>
      <c r="K342" s="134"/>
      <c r="L342" s="135"/>
      <c r="M342" s="134"/>
      <c r="N342" s="134"/>
      <c r="O342" s="134"/>
      <c r="P342" s="134"/>
      <c r="Q342" s="134"/>
      <c r="R342" s="134"/>
      <c r="S342" s="134"/>
      <c r="T342" s="136"/>
      <c r="U342" s="134"/>
      <c r="V342" s="137"/>
      <c r="W342" s="134"/>
      <c r="X342" s="134"/>
      <c r="Y342" s="134"/>
      <c r="Z342" s="134"/>
      <c r="AA342" s="134"/>
      <c r="AB342" s="134"/>
      <c r="AC342" s="134"/>
      <c r="AD342" s="137"/>
      <c r="AE342" s="134"/>
      <c r="AF342" s="134"/>
      <c r="AG342" s="134"/>
      <c r="AH342" s="134"/>
      <c r="AI342" s="136"/>
      <c r="AJ342" s="134"/>
      <c r="AK342" s="137"/>
      <c r="AL342" s="134"/>
      <c r="AM342" s="134"/>
      <c r="AN342" s="134"/>
      <c r="AO342" s="134"/>
      <c r="AP342" s="134"/>
      <c r="AQ342" s="134"/>
      <c r="AR342" s="134"/>
      <c r="AS342" s="134"/>
      <c r="AT342" s="134"/>
      <c r="AU342" s="134"/>
      <c r="AV342" s="134"/>
      <c r="AW342" s="134"/>
      <c r="AX342" s="134"/>
      <c r="AY342" s="134"/>
      <c r="AZ342" s="134"/>
      <c r="BA342" s="134"/>
      <c r="BB342" s="134"/>
      <c r="BC342" s="134"/>
      <c r="BD342" s="134"/>
      <c r="BE342" s="134"/>
      <c r="BF342" s="134"/>
      <c r="BG342" s="134"/>
      <c r="BH342" s="134"/>
      <c r="BI342" s="134"/>
      <c r="BJ342" s="134"/>
      <c r="BK342" s="134"/>
      <c r="BL342" s="134"/>
      <c r="BM342" s="134"/>
      <c r="BN342" s="134"/>
      <c r="BO342" s="134"/>
      <c r="BP342" s="134"/>
      <c r="BQ342" s="138" t="e">
        <f>BQ336+BQ341</f>
        <v>#REF!</v>
      </c>
      <c r="BR342" s="138" t="e">
        <f>BR336+BR341</f>
        <v>#REF!</v>
      </c>
      <c r="BS342" s="138" t="e">
        <f>BS336+BS341</f>
        <v>#REF!</v>
      </c>
      <c r="BT342" s="138" t="e">
        <f>BT336+BT341</f>
        <v>#REF!</v>
      </c>
    </row>
    <row r="343" spans="1:75" s="80" customFormat="1" ht="9.9499999999999993" customHeight="1" thickTop="1">
      <c r="A343" s="113"/>
      <c r="BQ343" s="178"/>
      <c r="BR343" s="178"/>
      <c r="BS343" s="178"/>
      <c r="BT343" s="178"/>
    </row>
    <row r="344" spans="1:75" s="80" customFormat="1" ht="9.9499999999999993" customHeight="1">
      <c r="A344" s="113"/>
      <c r="BQ344" s="116"/>
      <c r="BR344" s="116"/>
      <c r="BS344" s="116"/>
      <c r="BT344" s="116"/>
    </row>
    <row r="345" spans="1:75" s="80" customFormat="1" ht="9.9499999999999993" customHeight="1">
      <c r="A345" s="113"/>
      <c r="BQ345" s="116"/>
      <c r="BR345" s="116"/>
      <c r="BS345" s="116"/>
      <c r="BT345" s="116"/>
    </row>
    <row r="346" spans="1:75" s="80" customFormat="1" ht="9.9499999999999993" customHeight="1">
      <c r="A346" s="113"/>
      <c r="BQ346" s="116"/>
      <c r="BR346" s="116"/>
      <c r="BS346" s="116"/>
      <c r="BT346" s="116"/>
    </row>
    <row r="347" spans="1:75" s="80" customFormat="1" ht="9.9499999999999993" customHeight="1">
      <c r="A347" s="113"/>
      <c r="BQ347" s="116"/>
      <c r="BR347" s="116"/>
      <c r="BS347" s="116"/>
      <c r="BT347" s="116"/>
    </row>
    <row r="348" spans="1:75" s="80" customFormat="1" ht="9.9499999999999993" customHeight="1">
      <c r="A348" s="113"/>
      <c r="BQ348" s="116"/>
      <c r="BR348" s="116"/>
      <c r="BS348" s="116"/>
      <c r="BT348" s="116"/>
    </row>
    <row r="349" spans="1:75" s="80" customFormat="1" ht="9.9499999999999993" customHeight="1">
      <c r="A349" s="113"/>
      <c r="BQ349" s="116"/>
      <c r="BR349" s="116"/>
      <c r="BS349" s="116"/>
      <c r="BT349" s="116"/>
    </row>
    <row r="350" spans="1:75" ht="18" customHeight="1">
      <c r="A350" s="113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  <c r="Z350" s="80"/>
      <c r="AA350" s="80"/>
      <c r="AB350" s="80"/>
      <c r="AC350" s="80"/>
      <c r="AD350" s="80"/>
      <c r="AE350" s="80"/>
      <c r="AF350" s="80"/>
      <c r="AG350" s="80"/>
      <c r="AH350" s="80"/>
      <c r="AI350" s="80"/>
      <c r="AJ350" s="80"/>
      <c r="AK350" s="80"/>
      <c r="AL350" s="80"/>
      <c r="AM350" s="80"/>
      <c r="AN350" s="80"/>
      <c r="AO350" s="80"/>
      <c r="AP350" s="80"/>
      <c r="AQ350" s="80"/>
      <c r="AR350" s="80"/>
      <c r="AS350" s="80"/>
      <c r="AT350" s="80"/>
      <c r="AU350" s="80"/>
      <c r="AV350" s="80"/>
      <c r="AW350" s="80"/>
      <c r="AX350" s="80"/>
      <c r="AY350" s="80"/>
      <c r="AZ350" s="80"/>
      <c r="BA350" s="80"/>
      <c r="BB350" s="80"/>
      <c r="BC350" s="80"/>
      <c r="BD350" s="80"/>
      <c r="BE350" s="80"/>
      <c r="BF350" s="80"/>
      <c r="BG350" s="80"/>
      <c r="BH350" s="80"/>
      <c r="BI350" s="80"/>
      <c r="BJ350" s="80"/>
      <c r="BK350" s="80"/>
      <c r="BL350" s="80"/>
      <c r="BM350" s="80"/>
      <c r="BN350" s="80"/>
      <c r="BO350" s="80"/>
      <c r="BP350" s="80"/>
      <c r="BQ350" s="116"/>
      <c r="BR350" s="116"/>
      <c r="BS350" s="116"/>
      <c r="BT350" s="116"/>
    </row>
    <row r="351" spans="1:75" ht="18" customHeight="1">
      <c r="A351" s="113"/>
      <c r="B351" s="80"/>
      <c r="C351" s="80"/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  <c r="Z351" s="80"/>
      <c r="AA351" s="80"/>
      <c r="AB351" s="80"/>
      <c r="AC351" s="80"/>
      <c r="AD351" s="80"/>
      <c r="AE351" s="80"/>
      <c r="AF351" s="80"/>
      <c r="AG351" s="80"/>
      <c r="AH351" s="80"/>
      <c r="AI351" s="80"/>
      <c r="AJ351" s="80"/>
      <c r="AK351" s="80"/>
      <c r="AL351" s="80"/>
      <c r="AM351" s="80"/>
      <c r="AN351" s="80"/>
      <c r="AO351" s="80"/>
      <c r="AP351" s="80"/>
      <c r="AQ351" s="80"/>
      <c r="AR351" s="80"/>
      <c r="AS351" s="80"/>
      <c r="AT351" s="80"/>
      <c r="AU351" s="80"/>
      <c r="AV351" s="80"/>
      <c r="AW351" s="80"/>
      <c r="AX351" s="80"/>
      <c r="AY351" s="80"/>
      <c r="AZ351" s="80"/>
      <c r="BA351" s="80"/>
      <c r="BB351" s="80"/>
      <c r="BC351" s="80"/>
      <c r="BD351" s="80"/>
      <c r="BE351" s="80"/>
      <c r="BF351" s="80"/>
      <c r="BG351" s="80"/>
      <c r="BH351" s="80"/>
      <c r="BI351" s="80"/>
      <c r="BJ351" s="80"/>
      <c r="BK351" s="80"/>
      <c r="BL351" s="80"/>
      <c r="BM351" s="80"/>
      <c r="BN351" s="80"/>
      <c r="BO351" s="80"/>
      <c r="BP351" s="80"/>
      <c r="BQ351" s="116"/>
      <c r="BR351" s="116"/>
      <c r="BS351" s="116"/>
      <c r="BT351" s="116"/>
    </row>
    <row r="352" spans="1:75" ht="18" customHeight="1">
      <c r="A352" s="113"/>
      <c r="B352" s="80"/>
      <c r="C352" s="80"/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  <c r="AA352" s="80"/>
      <c r="AB352" s="80"/>
      <c r="AC352" s="80"/>
      <c r="AD352" s="80"/>
      <c r="AE352" s="80"/>
      <c r="AF352" s="80"/>
      <c r="AG352" s="80"/>
      <c r="AH352" s="80"/>
      <c r="AI352" s="80"/>
      <c r="AJ352" s="80"/>
      <c r="AK352" s="80"/>
      <c r="AL352" s="80"/>
      <c r="AM352" s="80"/>
      <c r="AN352" s="80"/>
      <c r="AO352" s="80"/>
      <c r="AP352" s="80"/>
      <c r="AQ352" s="80"/>
      <c r="AR352" s="80"/>
      <c r="AS352" s="80"/>
      <c r="AT352" s="80"/>
      <c r="AU352" s="80"/>
      <c r="AV352" s="80"/>
      <c r="AW352" s="80"/>
      <c r="AX352" s="80"/>
      <c r="AY352" s="80"/>
      <c r="AZ352" s="80"/>
      <c r="BA352" s="80"/>
      <c r="BB352" s="80"/>
      <c r="BC352" s="80"/>
      <c r="BD352" s="80"/>
      <c r="BE352" s="80"/>
      <c r="BF352" s="80"/>
      <c r="BG352" s="80"/>
      <c r="BH352" s="80"/>
      <c r="BI352" s="80"/>
      <c r="BJ352" s="80"/>
      <c r="BK352" s="80"/>
      <c r="BL352" s="80"/>
      <c r="BM352" s="80"/>
      <c r="BN352" s="80"/>
      <c r="BO352" s="80"/>
      <c r="BP352" s="80"/>
      <c r="BQ352" s="116"/>
      <c r="BR352" s="116"/>
      <c r="BS352" s="116"/>
      <c r="BT352" s="116"/>
    </row>
    <row r="353" spans="1:72" ht="18" customHeight="1">
      <c r="A353" s="113"/>
      <c r="B353" s="80"/>
      <c r="C353" s="80"/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  <c r="AA353" s="80"/>
      <c r="AB353" s="80"/>
      <c r="AC353" s="80"/>
      <c r="AD353" s="80"/>
      <c r="AE353" s="80"/>
      <c r="AF353" s="80"/>
      <c r="AG353" s="80"/>
      <c r="AH353" s="80"/>
      <c r="AI353" s="80"/>
      <c r="AJ353" s="80"/>
      <c r="AK353" s="80"/>
      <c r="AL353" s="80"/>
      <c r="AM353" s="80"/>
      <c r="AN353" s="80"/>
      <c r="AO353" s="80"/>
      <c r="AP353" s="80"/>
      <c r="AQ353" s="80"/>
      <c r="AR353" s="80"/>
      <c r="AS353" s="80"/>
      <c r="AT353" s="80"/>
      <c r="AU353" s="80"/>
      <c r="AV353" s="80"/>
      <c r="AW353" s="80"/>
      <c r="AX353" s="80"/>
      <c r="AY353" s="80"/>
      <c r="AZ353" s="80"/>
      <c r="BA353" s="80"/>
      <c r="BB353" s="80"/>
      <c r="BC353" s="80"/>
      <c r="BD353" s="80"/>
      <c r="BE353" s="80"/>
      <c r="BF353" s="80"/>
      <c r="BG353" s="80"/>
      <c r="BH353" s="80"/>
      <c r="BI353" s="80"/>
      <c r="BJ353" s="80"/>
      <c r="BK353" s="80"/>
      <c r="BL353" s="80"/>
      <c r="BM353" s="80"/>
      <c r="BN353" s="80"/>
      <c r="BO353" s="80"/>
      <c r="BP353" s="80"/>
      <c r="BQ353" s="116"/>
      <c r="BR353" s="116"/>
      <c r="BS353" s="116"/>
      <c r="BT353" s="116"/>
    </row>
    <row r="354" spans="1:72" ht="18" customHeight="1">
      <c r="A354" s="113"/>
      <c r="B354" s="80"/>
      <c r="C354" s="80"/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  <c r="Z354" s="80"/>
      <c r="AA354" s="80"/>
      <c r="AB354" s="80"/>
      <c r="AC354" s="80"/>
      <c r="AD354" s="80"/>
      <c r="AE354" s="80"/>
      <c r="AF354" s="80"/>
      <c r="AG354" s="80"/>
      <c r="AH354" s="80"/>
      <c r="AI354" s="80"/>
      <c r="AJ354" s="80"/>
      <c r="AK354" s="80"/>
      <c r="AL354" s="80"/>
      <c r="AM354" s="80"/>
      <c r="AN354" s="80"/>
      <c r="AO354" s="80"/>
      <c r="AP354" s="80"/>
      <c r="AQ354" s="80"/>
      <c r="AR354" s="80"/>
      <c r="AS354" s="80"/>
      <c r="AT354" s="80"/>
      <c r="AU354" s="80"/>
      <c r="AV354" s="80"/>
      <c r="AW354" s="80"/>
      <c r="AX354" s="80"/>
      <c r="AY354" s="80"/>
      <c r="AZ354" s="80"/>
      <c r="BA354" s="80"/>
      <c r="BB354" s="80"/>
      <c r="BC354" s="80"/>
      <c r="BD354" s="80"/>
      <c r="BE354" s="80"/>
      <c r="BF354" s="80"/>
      <c r="BG354" s="80"/>
      <c r="BH354" s="80"/>
      <c r="BI354" s="80"/>
      <c r="BJ354" s="80"/>
      <c r="BK354" s="80"/>
      <c r="BL354" s="80"/>
      <c r="BM354" s="80"/>
      <c r="BN354" s="80"/>
      <c r="BO354" s="80"/>
      <c r="BP354" s="80"/>
      <c r="BQ354" s="116"/>
      <c r="BR354" s="116"/>
      <c r="BS354" s="116"/>
      <c r="BT354" s="116"/>
    </row>
    <row r="355" spans="1:72" ht="18" customHeight="1">
      <c r="A355" s="113"/>
      <c r="B355" s="80"/>
      <c r="C355" s="80"/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  <c r="AA355" s="80"/>
      <c r="AB355" s="80"/>
      <c r="AC355" s="80"/>
      <c r="AD355" s="80"/>
      <c r="AE355" s="80"/>
      <c r="AF355" s="80"/>
      <c r="AG355" s="80"/>
      <c r="AH355" s="80"/>
      <c r="AI355" s="80"/>
      <c r="AJ355" s="80"/>
      <c r="AK355" s="80"/>
      <c r="AL355" s="80"/>
      <c r="AM355" s="80"/>
      <c r="AN355" s="80"/>
      <c r="AO355" s="80"/>
      <c r="AP355" s="80"/>
      <c r="AQ355" s="80"/>
      <c r="AR355" s="80"/>
      <c r="AS355" s="80"/>
      <c r="AT355" s="80"/>
      <c r="AU355" s="80"/>
      <c r="AV355" s="80"/>
      <c r="AW355" s="80"/>
      <c r="AX355" s="80"/>
      <c r="AY355" s="80"/>
      <c r="AZ355" s="80"/>
      <c r="BA355" s="80"/>
      <c r="BB355" s="80"/>
      <c r="BC355" s="80"/>
      <c r="BD355" s="80"/>
      <c r="BE355" s="80"/>
      <c r="BF355" s="80"/>
      <c r="BG355" s="80"/>
      <c r="BH355" s="80"/>
      <c r="BI355" s="80"/>
      <c r="BJ355" s="80"/>
      <c r="BK355" s="80"/>
      <c r="BL355" s="80"/>
      <c r="BM355" s="80"/>
      <c r="BN355" s="80"/>
      <c r="BO355" s="80"/>
      <c r="BP355" s="80"/>
      <c r="BQ355" s="116"/>
      <c r="BR355" s="116"/>
      <c r="BS355" s="116"/>
      <c r="BT355" s="116"/>
    </row>
    <row r="356" spans="1:72" ht="18" customHeight="1">
      <c r="A356" s="113"/>
      <c r="B356" s="80"/>
      <c r="C356" s="80"/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  <c r="AA356" s="80"/>
      <c r="AB356" s="80"/>
      <c r="AC356" s="80"/>
      <c r="AD356" s="80"/>
      <c r="AE356" s="80"/>
      <c r="AF356" s="80"/>
      <c r="AG356" s="80"/>
      <c r="AH356" s="80"/>
      <c r="AI356" s="80"/>
      <c r="AJ356" s="80"/>
      <c r="AK356" s="80"/>
      <c r="AL356" s="80"/>
      <c r="AM356" s="80"/>
      <c r="AN356" s="80"/>
      <c r="AO356" s="80"/>
      <c r="AP356" s="80"/>
      <c r="AQ356" s="80"/>
      <c r="AR356" s="80"/>
      <c r="AS356" s="80"/>
      <c r="AT356" s="80"/>
      <c r="AU356" s="80"/>
      <c r="AV356" s="80"/>
      <c r="AW356" s="80"/>
      <c r="AX356" s="80"/>
      <c r="AY356" s="80"/>
      <c r="AZ356" s="80"/>
      <c r="BA356" s="80"/>
      <c r="BB356" s="80"/>
      <c r="BC356" s="80"/>
      <c r="BD356" s="80"/>
      <c r="BE356" s="80"/>
      <c r="BF356" s="80"/>
      <c r="BG356" s="80"/>
      <c r="BH356" s="80"/>
      <c r="BI356" s="80"/>
      <c r="BJ356" s="80"/>
      <c r="BK356" s="80"/>
      <c r="BL356" s="80"/>
      <c r="BM356" s="80"/>
      <c r="BN356" s="80"/>
      <c r="BO356" s="80"/>
      <c r="BP356" s="80"/>
      <c r="BQ356" s="116"/>
      <c r="BR356" s="116"/>
      <c r="BS356" s="116"/>
      <c r="BT356" s="116"/>
    </row>
    <row r="357" spans="1:72" ht="18" customHeight="1">
      <c r="A357" s="113"/>
      <c r="B357" s="80"/>
      <c r="C357" s="80"/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  <c r="Z357" s="80"/>
      <c r="AA357" s="80"/>
      <c r="AB357" s="80"/>
      <c r="AC357" s="80"/>
      <c r="AD357" s="80"/>
      <c r="AE357" s="80"/>
      <c r="AF357" s="80"/>
      <c r="AG357" s="80"/>
      <c r="AH357" s="80"/>
      <c r="AI357" s="80"/>
      <c r="AJ357" s="80"/>
      <c r="AK357" s="80"/>
      <c r="AL357" s="80"/>
      <c r="AM357" s="80"/>
      <c r="AN357" s="80"/>
      <c r="AO357" s="80"/>
      <c r="AP357" s="80"/>
      <c r="AQ357" s="80"/>
      <c r="AR357" s="80"/>
      <c r="AS357" s="80"/>
      <c r="AT357" s="80"/>
      <c r="AU357" s="80"/>
      <c r="AV357" s="80"/>
      <c r="AW357" s="80"/>
      <c r="AX357" s="80"/>
      <c r="AY357" s="80"/>
      <c r="AZ357" s="80"/>
      <c r="BA357" s="80"/>
      <c r="BB357" s="80"/>
      <c r="BC357" s="80"/>
      <c r="BD357" s="80"/>
      <c r="BE357" s="80"/>
      <c r="BF357" s="80"/>
      <c r="BG357" s="80"/>
      <c r="BH357" s="80"/>
      <c r="BI357" s="80"/>
      <c r="BJ357" s="80"/>
      <c r="BK357" s="80"/>
      <c r="BL357" s="80"/>
      <c r="BM357" s="80"/>
      <c r="BN357" s="80"/>
      <c r="BO357" s="80"/>
      <c r="BP357" s="80"/>
      <c r="BQ357" s="116"/>
      <c r="BR357" s="116"/>
      <c r="BS357" s="116"/>
      <c r="BT357" s="116"/>
    </row>
    <row r="358" spans="1:72" ht="18" customHeight="1">
      <c r="A358" s="113"/>
      <c r="B358" s="80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  <c r="AA358" s="80"/>
      <c r="AB358" s="80"/>
      <c r="AC358" s="80"/>
      <c r="AD358" s="80"/>
      <c r="AE358" s="80"/>
      <c r="AF358" s="80"/>
      <c r="AG358" s="80"/>
      <c r="AH358" s="80"/>
      <c r="AI358" s="80"/>
      <c r="AJ358" s="80"/>
      <c r="AK358" s="80"/>
      <c r="AL358" s="80"/>
      <c r="AM358" s="80"/>
      <c r="AN358" s="80"/>
      <c r="AO358" s="80"/>
      <c r="AP358" s="80"/>
      <c r="AQ358" s="80"/>
      <c r="AR358" s="80"/>
      <c r="AS358" s="80"/>
      <c r="AT358" s="80"/>
      <c r="AU358" s="80"/>
      <c r="AV358" s="80"/>
      <c r="AW358" s="80"/>
      <c r="AX358" s="80"/>
      <c r="AY358" s="80"/>
      <c r="AZ358" s="80"/>
      <c r="BA358" s="80"/>
      <c r="BB358" s="80"/>
      <c r="BC358" s="80"/>
      <c r="BD358" s="80"/>
      <c r="BE358" s="80"/>
      <c r="BF358" s="80"/>
      <c r="BG358" s="80"/>
      <c r="BH358" s="80"/>
      <c r="BI358" s="80"/>
      <c r="BJ358" s="80"/>
      <c r="BK358" s="80"/>
      <c r="BL358" s="80"/>
      <c r="BM358" s="80"/>
      <c r="BN358" s="80"/>
      <c r="BO358" s="80"/>
      <c r="BP358" s="80"/>
      <c r="BQ358" s="116"/>
      <c r="BR358" s="116"/>
      <c r="BS358" s="116"/>
      <c r="BT358" s="116"/>
    </row>
    <row r="359" spans="1:72" ht="18" customHeight="1">
      <c r="A359" s="113"/>
      <c r="B359" s="80"/>
      <c r="C359" s="80"/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  <c r="AA359" s="80"/>
      <c r="AB359" s="80"/>
      <c r="AC359" s="80"/>
      <c r="AD359" s="80"/>
      <c r="AE359" s="80"/>
      <c r="AF359" s="80"/>
      <c r="AG359" s="80"/>
      <c r="AH359" s="80"/>
      <c r="AI359" s="80"/>
      <c r="AJ359" s="80"/>
      <c r="AK359" s="80"/>
      <c r="AL359" s="80"/>
      <c r="AM359" s="80"/>
      <c r="AN359" s="80"/>
      <c r="AO359" s="80"/>
      <c r="AP359" s="80"/>
      <c r="AQ359" s="80"/>
      <c r="AR359" s="80"/>
      <c r="AS359" s="80"/>
      <c r="AT359" s="80"/>
      <c r="AU359" s="80"/>
      <c r="AV359" s="80"/>
      <c r="AW359" s="80"/>
      <c r="AX359" s="80"/>
      <c r="AY359" s="80"/>
      <c r="AZ359" s="80"/>
      <c r="BA359" s="80"/>
      <c r="BB359" s="80"/>
      <c r="BC359" s="80"/>
      <c r="BD359" s="80"/>
      <c r="BE359" s="80"/>
      <c r="BF359" s="80"/>
      <c r="BG359" s="80"/>
      <c r="BH359" s="80"/>
      <c r="BI359" s="80"/>
      <c r="BJ359" s="80"/>
      <c r="BK359" s="80"/>
      <c r="BL359" s="80"/>
      <c r="BM359" s="80"/>
      <c r="BN359" s="80"/>
      <c r="BO359" s="80"/>
      <c r="BP359" s="80"/>
      <c r="BQ359" s="116"/>
      <c r="BR359" s="116"/>
      <c r="BS359" s="116"/>
      <c r="BT359" s="116"/>
    </row>
    <row r="360" spans="1:72" ht="18" customHeight="1">
      <c r="A360" s="113"/>
      <c r="B360" s="80"/>
      <c r="C360" s="80"/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80"/>
      <c r="AE360" s="80"/>
      <c r="AF360" s="80"/>
      <c r="AG360" s="80"/>
      <c r="AH360" s="80"/>
      <c r="AI360" s="80"/>
      <c r="AJ360" s="80"/>
      <c r="AK360" s="80"/>
      <c r="AL360" s="80"/>
      <c r="AM360" s="80"/>
      <c r="AN360" s="80"/>
      <c r="AO360" s="80"/>
      <c r="AP360" s="80"/>
      <c r="AQ360" s="80"/>
      <c r="AR360" s="80"/>
      <c r="AS360" s="80"/>
      <c r="AT360" s="80"/>
      <c r="AU360" s="80"/>
      <c r="AV360" s="80"/>
      <c r="AW360" s="80"/>
      <c r="AX360" s="80"/>
      <c r="AY360" s="80"/>
      <c r="AZ360" s="80"/>
      <c r="BA360" s="80"/>
      <c r="BB360" s="80"/>
      <c r="BC360" s="80"/>
      <c r="BD360" s="80"/>
      <c r="BE360" s="80"/>
      <c r="BF360" s="80"/>
      <c r="BG360" s="80"/>
      <c r="BH360" s="80"/>
      <c r="BI360" s="80"/>
      <c r="BJ360" s="80"/>
      <c r="BK360" s="80"/>
      <c r="BL360" s="80"/>
      <c r="BM360" s="80"/>
      <c r="BN360" s="80"/>
      <c r="BO360" s="80"/>
      <c r="BP360" s="80"/>
      <c r="BQ360" s="116"/>
      <c r="BR360" s="116"/>
      <c r="BS360" s="116"/>
      <c r="BT360" s="116"/>
    </row>
    <row r="361" spans="1:72" ht="18" customHeight="1">
      <c r="A361" s="113"/>
      <c r="B361" s="80"/>
      <c r="C361" s="80"/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80"/>
      <c r="AE361" s="80"/>
      <c r="AF361" s="80"/>
      <c r="AG361" s="80"/>
      <c r="AH361" s="80"/>
      <c r="AI361" s="80"/>
      <c r="AJ361" s="80"/>
      <c r="AK361" s="80"/>
      <c r="AL361" s="80"/>
      <c r="AM361" s="80"/>
      <c r="AN361" s="80"/>
      <c r="AO361" s="80"/>
      <c r="AP361" s="80"/>
      <c r="AQ361" s="80"/>
      <c r="AR361" s="80"/>
      <c r="AS361" s="80"/>
      <c r="AT361" s="80"/>
      <c r="AU361" s="80"/>
      <c r="AV361" s="80"/>
      <c r="AW361" s="80"/>
      <c r="AX361" s="80"/>
      <c r="AY361" s="80"/>
      <c r="AZ361" s="80"/>
      <c r="BA361" s="80"/>
      <c r="BB361" s="80"/>
      <c r="BC361" s="80"/>
      <c r="BD361" s="80"/>
      <c r="BE361" s="80"/>
      <c r="BF361" s="80"/>
      <c r="BG361" s="80"/>
      <c r="BH361" s="80"/>
      <c r="BI361" s="80"/>
      <c r="BJ361" s="80"/>
      <c r="BK361" s="80"/>
      <c r="BL361" s="80"/>
      <c r="BM361" s="80"/>
      <c r="BN361" s="80"/>
      <c r="BO361" s="80"/>
      <c r="BP361" s="80"/>
      <c r="BQ361" s="116"/>
      <c r="BR361" s="116"/>
      <c r="BS361" s="116"/>
      <c r="BT361" s="116"/>
    </row>
    <row r="362" spans="1:72" ht="18" customHeight="1">
      <c r="A362" s="113"/>
      <c r="B362" s="80"/>
      <c r="C362" s="80"/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80"/>
      <c r="AE362" s="80"/>
      <c r="AF362" s="80"/>
      <c r="AG362" s="80"/>
      <c r="AH362" s="80"/>
      <c r="AI362" s="80"/>
      <c r="AJ362" s="80"/>
      <c r="AK362" s="80"/>
      <c r="AL362" s="80"/>
      <c r="AM362" s="80"/>
      <c r="AN362" s="80"/>
      <c r="AO362" s="80"/>
      <c r="AP362" s="80"/>
      <c r="AQ362" s="80"/>
      <c r="AR362" s="80"/>
      <c r="AS362" s="80"/>
      <c r="AT362" s="80"/>
      <c r="AU362" s="80"/>
      <c r="AV362" s="80"/>
      <c r="AW362" s="80"/>
      <c r="AX362" s="80"/>
      <c r="AY362" s="80"/>
      <c r="AZ362" s="80"/>
      <c r="BA362" s="80"/>
      <c r="BB362" s="80"/>
      <c r="BC362" s="80"/>
      <c r="BD362" s="80"/>
      <c r="BE362" s="80"/>
      <c r="BF362" s="80"/>
      <c r="BG362" s="80"/>
      <c r="BH362" s="80"/>
      <c r="BI362" s="80"/>
      <c r="BJ362" s="80"/>
      <c r="BK362" s="80"/>
      <c r="BL362" s="80"/>
      <c r="BM362" s="80"/>
      <c r="BN362" s="80"/>
      <c r="BO362" s="80"/>
      <c r="BP362" s="80"/>
      <c r="BQ362" s="116"/>
      <c r="BR362" s="116"/>
      <c r="BS362" s="116"/>
      <c r="BT362" s="116"/>
    </row>
    <row r="363" spans="1:72" ht="18" customHeight="1">
      <c r="A363" s="113"/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80"/>
      <c r="AE363" s="80"/>
      <c r="AF363" s="80"/>
      <c r="AG363" s="80"/>
      <c r="AH363" s="80"/>
      <c r="AI363" s="80"/>
      <c r="AJ363" s="80"/>
      <c r="AK363" s="80"/>
      <c r="AL363" s="80"/>
      <c r="AM363" s="80"/>
      <c r="AN363" s="80"/>
      <c r="AO363" s="80"/>
      <c r="AP363" s="80"/>
      <c r="AQ363" s="80"/>
      <c r="AR363" s="80"/>
      <c r="AS363" s="80"/>
      <c r="AT363" s="80"/>
      <c r="AU363" s="80"/>
      <c r="AV363" s="80"/>
      <c r="AW363" s="80"/>
      <c r="AX363" s="80"/>
      <c r="AY363" s="80"/>
      <c r="AZ363" s="80"/>
      <c r="BA363" s="80"/>
      <c r="BB363" s="80"/>
      <c r="BC363" s="80"/>
      <c r="BD363" s="80"/>
      <c r="BE363" s="80"/>
      <c r="BF363" s="80"/>
      <c r="BG363" s="80"/>
      <c r="BH363" s="80"/>
      <c r="BI363" s="80"/>
      <c r="BJ363" s="80"/>
      <c r="BK363" s="80"/>
      <c r="BL363" s="80"/>
      <c r="BM363" s="80"/>
      <c r="BN363" s="80"/>
      <c r="BO363" s="80"/>
      <c r="BP363" s="80"/>
      <c r="BQ363" s="116"/>
      <c r="BR363" s="116"/>
      <c r="BS363" s="116"/>
      <c r="BT363" s="116"/>
    </row>
    <row r="364" spans="1:72" ht="18" customHeight="1">
      <c r="A364" s="113"/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80"/>
      <c r="AE364" s="80"/>
      <c r="AF364" s="80"/>
      <c r="AG364" s="80"/>
      <c r="AH364" s="80"/>
      <c r="AI364" s="80"/>
      <c r="AJ364" s="80"/>
      <c r="AK364" s="80"/>
      <c r="AL364" s="80"/>
      <c r="AM364" s="80"/>
      <c r="AN364" s="80"/>
      <c r="AO364" s="80"/>
      <c r="AP364" s="80"/>
      <c r="AQ364" s="80"/>
      <c r="AR364" s="80"/>
      <c r="AS364" s="80"/>
      <c r="AT364" s="80"/>
      <c r="AU364" s="80"/>
      <c r="AV364" s="80"/>
      <c r="AW364" s="80"/>
      <c r="AX364" s="80"/>
      <c r="AY364" s="80"/>
      <c r="AZ364" s="80"/>
      <c r="BA364" s="80"/>
      <c r="BB364" s="80"/>
      <c r="BC364" s="80"/>
      <c r="BD364" s="80"/>
      <c r="BE364" s="80"/>
      <c r="BF364" s="80"/>
      <c r="BG364" s="80"/>
      <c r="BH364" s="80"/>
      <c r="BI364" s="80"/>
      <c r="BJ364" s="80"/>
      <c r="BK364" s="80"/>
      <c r="BL364" s="80"/>
      <c r="BM364" s="80"/>
      <c r="BN364" s="80"/>
      <c r="BO364" s="80"/>
      <c r="BP364" s="80"/>
      <c r="BQ364" s="116"/>
      <c r="BR364" s="116"/>
      <c r="BS364" s="116"/>
      <c r="BT364" s="116"/>
    </row>
    <row r="365" spans="1:72" ht="18" customHeight="1">
      <c r="A365" s="113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80"/>
      <c r="AE365" s="80"/>
      <c r="AF365" s="80"/>
      <c r="AG365" s="80"/>
      <c r="AH365" s="80"/>
      <c r="AI365" s="80"/>
      <c r="AJ365" s="80"/>
      <c r="AK365" s="80"/>
      <c r="AL365" s="80"/>
      <c r="AM365" s="80"/>
      <c r="AN365" s="80"/>
      <c r="AO365" s="80"/>
      <c r="AP365" s="80"/>
      <c r="AQ365" s="80"/>
      <c r="AR365" s="80"/>
      <c r="AS365" s="80"/>
      <c r="AT365" s="80"/>
      <c r="AU365" s="80"/>
      <c r="AV365" s="80"/>
      <c r="AW365" s="80"/>
      <c r="AX365" s="80"/>
      <c r="AY365" s="80"/>
      <c r="AZ365" s="80"/>
      <c r="BA365" s="80"/>
      <c r="BB365" s="80"/>
      <c r="BC365" s="80"/>
      <c r="BD365" s="80"/>
      <c r="BE365" s="80"/>
      <c r="BF365" s="80"/>
      <c r="BG365" s="80"/>
      <c r="BH365" s="80"/>
      <c r="BI365" s="80"/>
      <c r="BJ365" s="80"/>
      <c r="BK365" s="80"/>
      <c r="BL365" s="80"/>
      <c r="BM365" s="80"/>
      <c r="BN365" s="80"/>
      <c r="BO365" s="80"/>
      <c r="BP365" s="80"/>
      <c r="BQ365" s="116"/>
      <c r="BR365" s="116"/>
      <c r="BS365" s="116"/>
      <c r="BT365" s="116"/>
    </row>
    <row r="366" spans="1:72" ht="18" customHeight="1">
      <c r="A366" s="113"/>
      <c r="B366" s="80"/>
      <c r="C366" s="80"/>
      <c r="D366" s="80"/>
      <c r="E366" s="80"/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  <c r="R366" s="80"/>
      <c r="S366" s="80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80"/>
      <c r="AE366" s="80"/>
      <c r="AF366" s="80"/>
      <c r="AG366" s="80"/>
      <c r="AH366" s="80"/>
      <c r="AI366" s="80"/>
      <c r="AJ366" s="80"/>
      <c r="AK366" s="80"/>
      <c r="AL366" s="80"/>
      <c r="AM366" s="80"/>
      <c r="AN366" s="80"/>
      <c r="AO366" s="80"/>
      <c r="AP366" s="80"/>
      <c r="AQ366" s="80"/>
      <c r="AR366" s="80"/>
      <c r="AS366" s="80"/>
      <c r="AT366" s="80"/>
      <c r="AU366" s="80"/>
      <c r="AV366" s="80"/>
      <c r="AW366" s="80"/>
      <c r="AX366" s="80"/>
      <c r="AY366" s="80"/>
      <c r="AZ366" s="80"/>
      <c r="BA366" s="80"/>
      <c r="BB366" s="80"/>
      <c r="BC366" s="80"/>
      <c r="BD366" s="80"/>
      <c r="BE366" s="80"/>
      <c r="BF366" s="80"/>
      <c r="BG366" s="80"/>
      <c r="BH366" s="80"/>
      <c r="BI366" s="80"/>
      <c r="BJ366" s="80"/>
      <c r="BK366" s="80"/>
      <c r="BL366" s="80"/>
      <c r="BM366" s="80"/>
      <c r="BN366" s="80"/>
      <c r="BO366" s="80"/>
      <c r="BP366" s="80"/>
      <c r="BQ366" s="116"/>
      <c r="BR366" s="116"/>
      <c r="BS366" s="116"/>
      <c r="BT366" s="116"/>
    </row>
    <row r="367" spans="1:72" ht="18" customHeight="1">
      <c r="A367" s="113"/>
      <c r="B367" s="80"/>
      <c r="C367" s="80"/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0"/>
      <c r="U367" s="80"/>
      <c r="V367" s="80"/>
      <c r="W367" s="80"/>
      <c r="X367" s="80"/>
      <c r="Y367" s="80"/>
      <c r="Z367" s="80"/>
      <c r="AA367" s="80"/>
      <c r="AB367" s="80"/>
      <c r="AC367" s="80"/>
      <c r="AD367" s="80"/>
      <c r="AE367" s="80"/>
      <c r="AF367" s="80"/>
      <c r="AG367" s="80"/>
      <c r="AH367" s="80"/>
      <c r="AI367" s="80"/>
      <c r="AJ367" s="80"/>
      <c r="AK367" s="80"/>
      <c r="AL367" s="80"/>
      <c r="AM367" s="80"/>
      <c r="AN367" s="80"/>
      <c r="AO367" s="80"/>
      <c r="AP367" s="80"/>
      <c r="AQ367" s="80"/>
      <c r="AR367" s="80"/>
      <c r="AS367" s="80"/>
      <c r="AT367" s="80"/>
      <c r="AU367" s="80"/>
      <c r="AV367" s="80"/>
      <c r="AW367" s="80"/>
      <c r="AX367" s="80"/>
      <c r="AY367" s="80"/>
      <c r="AZ367" s="80"/>
      <c r="BA367" s="80"/>
      <c r="BB367" s="80"/>
      <c r="BC367" s="80"/>
      <c r="BD367" s="80"/>
      <c r="BE367" s="80"/>
      <c r="BF367" s="80"/>
      <c r="BG367" s="80"/>
      <c r="BH367" s="80"/>
      <c r="BI367" s="80"/>
      <c r="BJ367" s="80"/>
      <c r="BK367" s="80"/>
      <c r="BL367" s="80"/>
      <c r="BM367" s="80"/>
      <c r="BN367" s="80"/>
      <c r="BO367" s="80"/>
      <c r="BP367" s="80"/>
      <c r="BQ367" s="116"/>
      <c r="BR367" s="116"/>
      <c r="BS367" s="116"/>
      <c r="BT367" s="116"/>
    </row>
    <row r="368" spans="1:72" ht="18" customHeight="1">
      <c r="A368" s="113"/>
      <c r="B368" s="80"/>
      <c r="C368" s="80"/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0"/>
      <c r="U368" s="80"/>
      <c r="V368" s="80"/>
      <c r="W368" s="80"/>
      <c r="X368" s="80"/>
      <c r="Y368" s="80"/>
      <c r="Z368" s="80"/>
      <c r="AA368" s="80"/>
      <c r="AB368" s="80"/>
      <c r="AC368" s="80"/>
      <c r="AD368" s="80"/>
      <c r="AE368" s="80"/>
      <c r="AF368" s="80"/>
      <c r="AG368" s="80"/>
      <c r="AH368" s="80"/>
      <c r="AI368" s="80"/>
      <c r="AJ368" s="80"/>
      <c r="AK368" s="80"/>
      <c r="AL368" s="80"/>
      <c r="AM368" s="80"/>
      <c r="AN368" s="80"/>
      <c r="AO368" s="80"/>
      <c r="AP368" s="80"/>
      <c r="AQ368" s="80"/>
      <c r="AR368" s="80"/>
      <c r="AS368" s="80"/>
      <c r="AT368" s="80"/>
      <c r="AU368" s="80"/>
      <c r="AV368" s="80"/>
      <c r="AW368" s="80"/>
      <c r="AX368" s="80"/>
      <c r="AY368" s="80"/>
      <c r="AZ368" s="80"/>
      <c r="BA368" s="80"/>
      <c r="BB368" s="80"/>
      <c r="BC368" s="80"/>
      <c r="BD368" s="80"/>
      <c r="BE368" s="80"/>
      <c r="BF368" s="80"/>
      <c r="BG368" s="80"/>
      <c r="BH368" s="80"/>
      <c r="BI368" s="80"/>
      <c r="BJ368" s="80"/>
      <c r="BK368" s="80"/>
      <c r="BL368" s="80"/>
      <c r="BM368" s="80"/>
      <c r="BN368" s="80"/>
      <c r="BO368" s="80"/>
      <c r="BP368" s="80"/>
      <c r="BQ368" s="116"/>
      <c r="BR368" s="116"/>
      <c r="BS368" s="116"/>
      <c r="BT368" s="116"/>
    </row>
    <row r="369" spans="1:75" ht="18" customHeight="1">
      <c r="A369" s="113"/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80"/>
      <c r="Y369" s="80"/>
      <c r="Z369" s="80"/>
      <c r="AA369" s="80"/>
      <c r="AB369" s="80"/>
      <c r="AC369" s="80"/>
      <c r="AD369" s="80"/>
      <c r="AE369" s="80"/>
      <c r="AF369" s="80"/>
      <c r="AG369" s="80"/>
      <c r="AH369" s="80"/>
      <c r="AI369" s="80"/>
      <c r="AJ369" s="80"/>
      <c r="AK369" s="80"/>
      <c r="AL369" s="80"/>
      <c r="AM369" s="80"/>
      <c r="AN369" s="80"/>
      <c r="AO369" s="80"/>
      <c r="AP369" s="80"/>
      <c r="AQ369" s="80"/>
      <c r="AR369" s="80"/>
      <c r="AS369" s="80"/>
      <c r="AT369" s="80"/>
      <c r="AU369" s="80"/>
      <c r="AV369" s="80"/>
      <c r="AW369" s="80"/>
      <c r="AX369" s="80"/>
      <c r="AY369" s="80"/>
      <c r="AZ369" s="80"/>
      <c r="BA369" s="80"/>
      <c r="BB369" s="80"/>
      <c r="BC369" s="80"/>
      <c r="BD369" s="80"/>
      <c r="BE369" s="80"/>
      <c r="BF369" s="80"/>
      <c r="BG369" s="80"/>
      <c r="BH369" s="80"/>
      <c r="BI369" s="80"/>
      <c r="BJ369" s="80"/>
      <c r="BK369" s="80"/>
      <c r="BL369" s="80"/>
      <c r="BM369" s="80"/>
      <c r="BN369" s="80"/>
      <c r="BO369" s="80"/>
      <c r="BP369" s="80"/>
      <c r="BQ369" s="116"/>
      <c r="BR369" s="116"/>
      <c r="BS369" s="116"/>
      <c r="BT369" s="116"/>
    </row>
    <row r="370" spans="1:75" ht="18" customHeight="1">
      <c r="A370" s="113"/>
      <c r="B370" s="80"/>
      <c r="C370" s="80"/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W370" s="80"/>
      <c r="X370" s="80"/>
      <c r="Y370" s="80"/>
      <c r="Z370" s="80"/>
      <c r="AA370" s="80"/>
      <c r="AB370" s="80"/>
      <c r="AC370" s="80"/>
      <c r="AD370" s="80"/>
      <c r="AE370" s="80"/>
      <c r="AF370" s="80"/>
      <c r="AG370" s="80"/>
      <c r="AH370" s="80"/>
      <c r="AI370" s="80"/>
      <c r="AJ370" s="80"/>
      <c r="AK370" s="80"/>
      <c r="AL370" s="80"/>
      <c r="AM370" s="80"/>
      <c r="AN370" s="80"/>
      <c r="AO370" s="80"/>
      <c r="AP370" s="80"/>
      <c r="AQ370" s="80"/>
      <c r="AR370" s="80"/>
      <c r="AS370" s="80"/>
      <c r="AT370" s="80"/>
      <c r="AU370" s="80"/>
      <c r="AV370" s="80"/>
      <c r="AW370" s="80"/>
      <c r="AX370" s="80"/>
      <c r="AY370" s="80"/>
      <c r="AZ370" s="80"/>
      <c r="BA370" s="80"/>
      <c r="BB370" s="80"/>
      <c r="BC370" s="80"/>
      <c r="BD370" s="80"/>
      <c r="BE370" s="80"/>
      <c r="BF370" s="80"/>
      <c r="BG370" s="80"/>
      <c r="BH370" s="80"/>
      <c r="BI370" s="80"/>
      <c r="BJ370" s="80"/>
      <c r="BK370" s="80"/>
      <c r="BL370" s="80"/>
      <c r="BM370" s="80"/>
      <c r="BN370" s="80"/>
      <c r="BO370" s="80"/>
      <c r="BP370" s="80"/>
      <c r="BQ370" s="116"/>
      <c r="BR370" s="116"/>
      <c r="BS370" s="116"/>
      <c r="BT370" s="116"/>
    </row>
    <row r="371" spans="1:75" ht="18" customHeight="1">
      <c r="A371" s="113"/>
      <c r="B371" s="80"/>
      <c r="C371" s="80"/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W371" s="80"/>
      <c r="X371" s="80"/>
      <c r="Y371" s="80"/>
      <c r="Z371" s="80"/>
      <c r="AA371" s="80"/>
      <c r="AB371" s="80"/>
      <c r="AC371" s="80"/>
      <c r="AD371" s="80"/>
      <c r="AE371" s="80"/>
      <c r="AF371" s="80"/>
      <c r="AG371" s="80"/>
      <c r="AH371" s="80"/>
      <c r="AI371" s="80"/>
      <c r="AJ371" s="80"/>
      <c r="AK371" s="80"/>
      <c r="AL371" s="80"/>
      <c r="AM371" s="80"/>
      <c r="AN371" s="80"/>
      <c r="AO371" s="80"/>
      <c r="AP371" s="80"/>
      <c r="AQ371" s="80"/>
      <c r="AR371" s="80"/>
      <c r="AS371" s="80"/>
      <c r="AT371" s="80"/>
      <c r="AU371" s="80"/>
      <c r="AV371" s="80"/>
      <c r="AW371" s="80"/>
      <c r="AX371" s="80"/>
      <c r="AY371" s="80"/>
      <c r="AZ371" s="80"/>
      <c r="BA371" s="80"/>
      <c r="BB371" s="80"/>
      <c r="BC371" s="80"/>
      <c r="BD371" s="80"/>
      <c r="BE371" s="80"/>
      <c r="BF371" s="80"/>
      <c r="BG371" s="80"/>
      <c r="BH371" s="80"/>
      <c r="BI371" s="80"/>
      <c r="BJ371" s="80"/>
      <c r="BK371" s="80"/>
      <c r="BL371" s="80"/>
      <c r="BM371" s="80"/>
      <c r="BN371" s="80"/>
      <c r="BO371" s="80"/>
      <c r="BP371" s="80"/>
      <c r="BQ371" s="116"/>
      <c r="BR371" s="116"/>
      <c r="BS371" s="116"/>
      <c r="BT371" s="116"/>
    </row>
    <row r="372" spans="1:75" ht="18" customHeight="1">
      <c r="A372" s="113"/>
      <c r="B372" s="80"/>
      <c r="C372" s="80"/>
      <c r="D372" s="80"/>
      <c r="E372" s="80"/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  <c r="R372" s="80"/>
      <c r="S372" s="80"/>
      <c r="T372" s="80"/>
      <c r="U372" s="80"/>
      <c r="V372" s="80"/>
      <c r="W372" s="80"/>
      <c r="X372" s="80"/>
      <c r="Y372" s="80"/>
      <c r="Z372" s="80"/>
      <c r="AA372" s="80"/>
      <c r="AB372" s="80"/>
      <c r="AC372" s="80"/>
      <c r="AD372" s="80"/>
      <c r="AE372" s="80"/>
      <c r="AF372" s="80"/>
      <c r="AG372" s="80"/>
      <c r="AH372" s="80"/>
      <c r="AI372" s="80"/>
      <c r="AJ372" s="80"/>
      <c r="AK372" s="80"/>
      <c r="AL372" s="80"/>
      <c r="AM372" s="80"/>
      <c r="AN372" s="80"/>
      <c r="AO372" s="80"/>
      <c r="AP372" s="80"/>
      <c r="AQ372" s="80"/>
      <c r="AR372" s="80"/>
      <c r="AS372" s="80"/>
      <c r="AT372" s="80"/>
      <c r="AU372" s="80"/>
      <c r="AV372" s="80"/>
      <c r="AW372" s="80"/>
      <c r="AX372" s="80"/>
      <c r="AY372" s="80"/>
      <c r="AZ372" s="80"/>
      <c r="BA372" s="80"/>
      <c r="BB372" s="80"/>
      <c r="BC372" s="80"/>
      <c r="BD372" s="80"/>
      <c r="BE372" s="80"/>
      <c r="BF372" s="80"/>
      <c r="BG372" s="80"/>
      <c r="BH372" s="80"/>
      <c r="BI372" s="80"/>
      <c r="BJ372" s="80"/>
      <c r="BK372" s="80"/>
      <c r="BL372" s="80"/>
      <c r="BM372" s="80"/>
      <c r="BN372" s="80"/>
      <c r="BO372" s="80"/>
      <c r="BP372" s="80"/>
      <c r="BQ372" s="116"/>
      <c r="BR372" s="116"/>
      <c r="BS372" s="116"/>
      <c r="BT372" s="116"/>
    </row>
    <row r="373" spans="1:75" ht="18" customHeight="1">
      <c r="A373" s="113"/>
      <c r="B373" s="80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  <c r="AA373" s="80"/>
      <c r="AB373" s="80"/>
      <c r="AC373" s="80"/>
      <c r="AD373" s="80"/>
      <c r="AE373" s="80"/>
      <c r="AF373" s="80"/>
      <c r="AG373" s="80"/>
      <c r="AH373" s="80"/>
      <c r="AI373" s="80"/>
      <c r="AJ373" s="80"/>
      <c r="AK373" s="80"/>
      <c r="AL373" s="80"/>
      <c r="AM373" s="80"/>
      <c r="AN373" s="80"/>
      <c r="AO373" s="80"/>
      <c r="AP373" s="80"/>
      <c r="AQ373" s="80"/>
      <c r="AR373" s="80"/>
      <c r="AS373" s="80"/>
      <c r="AT373" s="80"/>
      <c r="AU373" s="80"/>
      <c r="AV373" s="80"/>
      <c r="AW373" s="80"/>
      <c r="AX373" s="80"/>
      <c r="AY373" s="80"/>
      <c r="AZ373" s="80"/>
      <c r="BA373" s="80"/>
      <c r="BB373" s="80"/>
      <c r="BC373" s="80"/>
      <c r="BD373" s="80"/>
      <c r="BE373" s="80"/>
      <c r="BF373" s="80"/>
      <c r="BG373" s="80"/>
      <c r="BH373" s="80"/>
      <c r="BI373" s="80"/>
      <c r="BJ373" s="80"/>
      <c r="BK373" s="80"/>
      <c r="BL373" s="80"/>
      <c r="BM373" s="80"/>
      <c r="BN373" s="80"/>
      <c r="BO373" s="80"/>
      <c r="BP373" s="80"/>
      <c r="BQ373" s="116"/>
      <c r="BR373" s="116"/>
      <c r="BS373" s="116"/>
      <c r="BT373" s="116"/>
    </row>
    <row r="374" spans="1:75" ht="18" customHeight="1">
      <c r="A374" s="139"/>
      <c r="B374" s="140"/>
      <c r="C374" s="140"/>
      <c r="D374" s="140"/>
      <c r="E374" s="140"/>
      <c r="F374" s="140"/>
      <c r="G374" s="140"/>
      <c r="H374" s="140"/>
      <c r="I374" s="140"/>
      <c r="J374" s="140"/>
      <c r="K374" s="140"/>
      <c r="L374" s="140"/>
      <c r="M374" s="140"/>
      <c r="N374" s="140"/>
      <c r="O374" s="140"/>
      <c r="P374" s="140"/>
      <c r="Q374" s="140"/>
      <c r="R374" s="140"/>
      <c r="S374" s="140"/>
      <c r="T374" s="140"/>
      <c r="U374" s="140"/>
      <c r="V374" s="140"/>
      <c r="W374" s="140"/>
      <c r="X374" s="140"/>
      <c r="Y374" s="140"/>
      <c r="Z374" s="140"/>
      <c r="AA374" s="140"/>
      <c r="AB374" s="140"/>
      <c r="AC374" s="140"/>
      <c r="AD374" s="140"/>
      <c r="AE374" s="140"/>
      <c r="AF374" s="140"/>
      <c r="AG374" s="140"/>
      <c r="AH374" s="140"/>
      <c r="AI374" s="140"/>
      <c r="AJ374" s="140"/>
      <c r="AK374" s="140"/>
      <c r="AL374" s="140"/>
      <c r="AM374" s="140"/>
      <c r="AN374" s="140"/>
      <c r="AO374" s="140"/>
      <c r="AP374" s="140"/>
      <c r="AQ374" s="140"/>
      <c r="AR374" s="140"/>
      <c r="AS374" s="140"/>
      <c r="AT374" s="140"/>
      <c r="AU374" s="140"/>
      <c r="AV374" s="140"/>
      <c r="AW374" s="140"/>
      <c r="AX374" s="140"/>
      <c r="AY374" s="140"/>
      <c r="AZ374" s="140"/>
      <c r="BA374" s="140"/>
      <c r="BB374" s="140"/>
      <c r="BC374" s="140"/>
      <c r="BD374" s="140"/>
      <c r="BE374" s="140"/>
      <c r="BF374" s="140"/>
      <c r="BG374" s="140"/>
      <c r="BH374" s="140"/>
      <c r="BI374" s="140"/>
      <c r="BJ374" s="140"/>
      <c r="BK374" s="140"/>
      <c r="BL374" s="140"/>
      <c r="BM374" s="140"/>
      <c r="BN374" s="140"/>
      <c r="BO374" s="140"/>
      <c r="BP374" s="140"/>
      <c r="BQ374" s="144"/>
      <c r="BR374" s="144"/>
      <c r="BS374" s="144"/>
      <c r="BT374" s="144"/>
    </row>
    <row r="375" spans="1:75" ht="30.75" customHeight="1">
      <c r="A375" s="701" t="s">
        <v>499</v>
      </c>
      <c r="B375" s="702"/>
      <c r="C375" s="702"/>
      <c r="D375" s="702"/>
      <c r="E375" s="702"/>
      <c r="F375" s="702"/>
      <c r="G375" s="702"/>
      <c r="H375" s="702"/>
      <c r="I375" s="702"/>
      <c r="J375" s="702"/>
      <c r="K375" s="702"/>
      <c r="L375" s="702"/>
      <c r="M375" s="702"/>
      <c r="N375" s="702"/>
      <c r="O375" s="702"/>
      <c r="P375" s="702"/>
      <c r="Q375" s="702"/>
      <c r="R375" s="702"/>
      <c r="S375" s="702"/>
      <c r="T375" s="702"/>
      <c r="U375" s="702"/>
      <c r="V375" s="702"/>
      <c r="W375" s="702"/>
      <c r="X375" s="702"/>
      <c r="Y375" s="702"/>
      <c r="Z375" s="702"/>
      <c r="AA375" s="702"/>
      <c r="AB375" s="702"/>
      <c r="AC375" s="702"/>
      <c r="AD375" s="702"/>
      <c r="AE375" s="702"/>
      <c r="AF375" s="702"/>
      <c r="AG375" s="702"/>
      <c r="AH375" s="702"/>
      <c r="AI375" s="702"/>
      <c r="AJ375" s="702"/>
      <c r="AK375" s="702"/>
      <c r="AL375" s="702"/>
      <c r="AM375" s="702"/>
      <c r="AN375" s="702"/>
      <c r="AO375" s="702"/>
      <c r="AP375" s="702"/>
      <c r="AQ375" s="702"/>
      <c r="AR375" s="702"/>
      <c r="AS375" s="702"/>
      <c r="AT375" s="702"/>
      <c r="AU375" s="702"/>
      <c r="AV375" s="702"/>
      <c r="AW375" s="702"/>
      <c r="AX375" s="702"/>
      <c r="AY375" s="702"/>
      <c r="AZ375" s="702"/>
      <c r="BA375" s="702"/>
      <c r="BB375" s="702"/>
      <c r="BC375" s="702"/>
      <c r="BD375" s="702"/>
      <c r="BE375" s="702"/>
      <c r="BF375" s="702"/>
      <c r="BG375" s="702"/>
      <c r="BH375" s="702"/>
      <c r="BI375" s="702"/>
      <c r="BJ375" s="702"/>
      <c r="BK375" s="702"/>
      <c r="BL375" s="702"/>
      <c r="BM375" s="702"/>
      <c r="BN375" s="702"/>
      <c r="BO375" s="702"/>
      <c r="BP375" s="703"/>
      <c r="BQ375" s="430" t="s">
        <v>95</v>
      </c>
      <c r="BR375" s="430" t="s">
        <v>96</v>
      </c>
      <c r="BS375" s="430" t="s">
        <v>97</v>
      </c>
      <c r="BT375" s="430" t="s">
        <v>55</v>
      </c>
    </row>
    <row r="376" spans="1:75" ht="18" customHeight="1">
      <c r="A376" s="169"/>
      <c r="B376" s="44" t="s">
        <v>490</v>
      </c>
      <c r="C376" s="171"/>
      <c r="D376" s="171"/>
      <c r="E376" s="171"/>
      <c r="F376" s="171"/>
      <c r="G376" s="171"/>
      <c r="H376" s="171"/>
      <c r="I376" s="171"/>
      <c r="J376" s="171"/>
      <c r="K376" s="170"/>
      <c r="L376" s="171"/>
      <c r="M376" s="171"/>
      <c r="N376" s="171"/>
      <c r="O376" s="171"/>
      <c r="P376" s="171"/>
      <c r="Q376" s="44" t="s">
        <v>488</v>
      </c>
      <c r="R376" s="171"/>
      <c r="S376" s="171"/>
      <c r="T376" s="171"/>
      <c r="U376" s="171"/>
      <c r="V376" s="171"/>
      <c r="W376" s="171"/>
      <c r="X376" s="171"/>
      <c r="Y376" s="171"/>
      <c r="Z376" s="171"/>
      <c r="AA376" s="171"/>
      <c r="AB376" s="171"/>
      <c r="AC376" s="171"/>
      <c r="AD376" s="171"/>
      <c r="AE376" s="171"/>
      <c r="AF376" s="171"/>
      <c r="AG376" s="171"/>
      <c r="AH376" s="171"/>
      <c r="AI376" s="171"/>
      <c r="AJ376" s="171"/>
      <c r="AK376" s="171"/>
      <c r="AL376" s="171"/>
      <c r="AM376" s="171"/>
      <c r="AN376" s="171"/>
      <c r="AO376" s="171"/>
      <c r="AP376" s="171"/>
      <c r="AQ376" s="171"/>
      <c r="AR376" s="171"/>
      <c r="AS376" s="171"/>
      <c r="AT376" s="171"/>
      <c r="AU376" s="171"/>
      <c r="AV376" s="171"/>
      <c r="AW376" s="171"/>
      <c r="AX376" s="171"/>
      <c r="AY376" s="171"/>
      <c r="AZ376" s="171"/>
      <c r="BA376" s="171"/>
      <c r="BB376" s="171"/>
      <c r="BC376" s="171"/>
      <c r="BD376" s="171"/>
      <c r="BE376" s="171"/>
      <c r="BF376" s="171"/>
      <c r="BG376" s="171"/>
      <c r="BH376" s="171"/>
      <c r="BI376" s="171"/>
      <c r="BJ376" s="171"/>
      <c r="BK376" s="171"/>
      <c r="BL376" s="171"/>
      <c r="BM376" s="171"/>
      <c r="BN376" s="171"/>
      <c r="BO376" s="171"/>
      <c r="BP376" s="171"/>
      <c r="BQ376" s="172" t="e">
        <f>BQ420</f>
        <v>#REF!</v>
      </c>
      <c r="BR376" s="172" t="e">
        <f>BR420</f>
        <v>#REF!</v>
      </c>
      <c r="BS376" s="172" t="e">
        <f>BS420</f>
        <v>#REF!</v>
      </c>
      <c r="BT376" s="172" t="e">
        <f>BT420</f>
        <v>#REF!</v>
      </c>
      <c r="BV376" s="80" t="s">
        <v>99</v>
      </c>
      <c r="BW376" s="161" t="e">
        <f>VLOOKUP(BV376,#REF!,2,FALSE)</f>
        <v>#REF!</v>
      </c>
    </row>
    <row r="377" spans="1:75" ht="18" customHeight="1">
      <c r="A377" s="113"/>
      <c r="B377" s="175" t="s">
        <v>138</v>
      </c>
      <c r="C377" s="80"/>
      <c r="D377" s="80"/>
      <c r="E377" s="80" t="s">
        <v>139</v>
      </c>
      <c r="F377" s="80"/>
      <c r="G377" s="80"/>
      <c r="H377" s="80"/>
      <c r="I377" s="80"/>
      <c r="J377" s="80"/>
      <c r="K377" s="175"/>
      <c r="L377" s="80"/>
      <c r="M377" s="80"/>
      <c r="N377" s="80"/>
      <c r="O377" s="121">
        <v>20</v>
      </c>
      <c r="P377" s="122"/>
      <c r="Q377" s="122"/>
      <c r="R377" s="122"/>
      <c r="S377" s="80" t="s">
        <v>140</v>
      </c>
      <c r="T377" s="80"/>
      <c r="U377" s="80"/>
      <c r="V377" s="80"/>
      <c r="W377" s="80"/>
      <c r="X377" s="122">
        <f>O377</f>
        <v>20</v>
      </c>
      <c r="Y377" s="122"/>
      <c r="Z377" s="122"/>
      <c r="AA377" s="80" t="s">
        <v>141</v>
      </c>
      <c r="AB377" s="80"/>
      <c r="AC377" s="80"/>
      <c r="AD377" s="80"/>
      <c r="AE377" s="80"/>
      <c r="AF377" s="80"/>
      <c r="AG377" s="80"/>
      <c r="AH377" s="80"/>
      <c r="AI377" s="80"/>
      <c r="AJ377" s="80"/>
      <c r="AK377" s="80"/>
      <c r="AL377" s="80"/>
      <c r="AM377" s="80"/>
      <c r="AN377" s="80"/>
      <c r="AO377" s="80"/>
      <c r="AP377" s="80"/>
      <c r="AQ377" s="80"/>
      <c r="AR377" s="80"/>
      <c r="AS377" s="80"/>
      <c r="AT377" s="80"/>
      <c r="AU377" s="80"/>
      <c r="AV377" s="80"/>
      <c r="AW377" s="80"/>
      <c r="AX377" s="80"/>
      <c r="AY377" s="80"/>
      <c r="AZ377" s="80"/>
      <c r="BA377" s="80"/>
      <c r="BB377" s="80"/>
      <c r="BC377" s="80"/>
      <c r="BD377" s="80"/>
      <c r="BE377" s="80"/>
      <c r="BF377" s="80"/>
      <c r="BG377" s="80"/>
      <c r="BH377" s="80"/>
      <c r="BI377" s="80"/>
      <c r="BJ377" s="80"/>
      <c r="BK377" s="80"/>
      <c r="BL377" s="80"/>
      <c r="BM377" s="80"/>
      <c r="BN377" s="80"/>
      <c r="BO377" s="80"/>
      <c r="BP377" s="80"/>
      <c r="BQ377" s="115"/>
      <c r="BR377" s="115"/>
      <c r="BS377" s="115"/>
      <c r="BT377" s="115"/>
      <c r="BV377" s="80" t="s">
        <v>100</v>
      </c>
      <c r="BW377" s="161" t="e">
        <f>VLOOKUP(BV377,#REF!,2,FALSE)</f>
        <v>#REF!</v>
      </c>
    </row>
    <row r="378" spans="1:75" ht="18" customHeight="1">
      <c r="A378" s="113"/>
      <c r="B378" s="175" t="s">
        <v>138</v>
      </c>
      <c r="C378" s="80"/>
      <c r="D378" s="80"/>
      <c r="E378" s="80" t="s">
        <v>142</v>
      </c>
      <c r="F378" s="80"/>
      <c r="G378" s="80"/>
      <c r="H378" s="80"/>
      <c r="I378" s="80"/>
      <c r="J378" s="80"/>
      <c r="K378" s="175"/>
      <c r="L378" s="80"/>
      <c r="M378" s="80"/>
      <c r="N378" s="80"/>
      <c r="O378" s="80"/>
      <c r="P378" s="80"/>
      <c r="Q378" s="80"/>
      <c r="R378" s="80"/>
      <c r="S378" s="80"/>
      <c r="T378" s="80"/>
      <c r="U378" s="80"/>
      <c r="V378" s="80"/>
      <c r="W378" s="80"/>
      <c r="X378" s="80"/>
      <c r="Y378" s="80"/>
      <c r="Z378" s="80"/>
      <c r="AA378" s="80"/>
      <c r="AB378" s="80"/>
      <c r="AC378" s="80"/>
      <c r="AD378" s="80"/>
      <c r="AE378" s="80"/>
      <c r="AF378" s="80"/>
      <c r="AG378" s="80"/>
      <c r="AH378" s="80"/>
      <c r="AI378" s="80"/>
      <c r="AJ378" s="80"/>
      <c r="AK378" s="80"/>
      <c r="AL378" s="80"/>
      <c r="AM378" s="80"/>
      <c r="AN378" s="80"/>
      <c r="AO378" s="80"/>
      <c r="AP378" s="80"/>
      <c r="AQ378" s="80"/>
      <c r="AR378" s="80"/>
      <c r="AS378" s="80"/>
      <c r="AT378" s="80"/>
      <c r="AU378" s="80"/>
      <c r="AV378" s="80"/>
      <c r="AW378" s="80"/>
      <c r="AX378" s="80"/>
      <c r="AY378" s="80"/>
      <c r="AZ378" s="80"/>
      <c r="BA378" s="80"/>
      <c r="BB378" s="80"/>
      <c r="BC378" s="80"/>
      <c r="BD378" s="80"/>
      <c r="BE378" s="80"/>
      <c r="BF378" s="80"/>
      <c r="BG378" s="80"/>
      <c r="BH378" s="80"/>
      <c r="BI378" s="80"/>
      <c r="BJ378" s="80"/>
      <c r="BK378" s="80"/>
      <c r="BL378" s="80"/>
      <c r="BM378" s="80"/>
      <c r="BN378" s="80"/>
      <c r="BO378" s="80"/>
      <c r="BP378" s="80"/>
      <c r="BQ378" s="115"/>
      <c r="BR378" s="115"/>
      <c r="BS378" s="115"/>
      <c r="BT378" s="115"/>
      <c r="BV378" s="80" t="s">
        <v>75</v>
      </c>
      <c r="BW378" s="161" t="e">
        <f>VLOOKUP(BV378,#REF!,2,FALSE)</f>
        <v>#REF!</v>
      </c>
    </row>
    <row r="379" spans="1:75" ht="18" customHeight="1">
      <c r="A379" s="113"/>
      <c r="B379" s="175"/>
      <c r="C379" s="80"/>
      <c r="D379" s="80"/>
      <c r="E379" s="677" t="s">
        <v>478</v>
      </c>
      <c r="F379" s="698"/>
      <c r="G379" s="698"/>
      <c r="H379" s="698"/>
      <c r="I379" s="698"/>
      <c r="J379" s="698"/>
      <c r="K379" s="698"/>
      <c r="L379" s="698"/>
      <c r="M379" s="698"/>
      <c r="N379" s="698"/>
      <c r="O379" s="698"/>
      <c r="P379" s="698"/>
      <c r="Q379" s="698"/>
      <c r="R379" s="698"/>
      <c r="S379" s="698"/>
      <c r="T379" s="698"/>
      <c r="U379" s="698"/>
      <c r="V379" s="698"/>
      <c r="W379" s="698"/>
      <c r="X379" s="698"/>
      <c r="Y379" s="698"/>
      <c r="Z379" s="698"/>
      <c r="AA379" s="698"/>
      <c r="AB379" s="698"/>
      <c r="AC379" s="698"/>
      <c r="AD379" s="698"/>
      <c r="AE379" s="698"/>
      <c r="AF379" s="698"/>
      <c r="AG379" s="698"/>
      <c r="AH379" s="698"/>
      <c r="AI379" s="698"/>
      <c r="AJ379" s="698"/>
      <c r="AK379" s="698"/>
      <c r="AL379" s="698"/>
      <c r="AM379" s="698"/>
      <c r="AN379" s="698"/>
      <c r="AO379" s="698"/>
      <c r="AP379" s="698"/>
      <c r="AQ379" s="698"/>
      <c r="AR379" s="80"/>
      <c r="AS379" s="80"/>
      <c r="AT379" s="80"/>
      <c r="AU379" s="80"/>
      <c r="AV379" s="80"/>
      <c r="AW379" s="80"/>
      <c r="AX379" s="80"/>
      <c r="AY379" s="80"/>
      <c r="AZ379" s="80"/>
      <c r="BA379" s="80"/>
      <c r="BB379" s="80"/>
      <c r="BC379" s="80"/>
      <c r="BD379" s="80"/>
      <c r="BE379" s="80"/>
      <c r="BF379" s="80"/>
      <c r="BG379" s="80"/>
      <c r="BH379" s="80"/>
      <c r="BI379" s="80"/>
      <c r="BJ379" s="80"/>
      <c r="BK379" s="80"/>
      <c r="BL379" s="80"/>
      <c r="BM379" s="80"/>
      <c r="BN379" s="80"/>
      <c r="BO379" s="80"/>
      <c r="BP379" s="80"/>
      <c r="BQ379" s="115"/>
      <c r="BR379" s="115"/>
      <c r="BS379" s="115"/>
      <c r="BT379" s="115"/>
      <c r="BW379" s="161"/>
    </row>
    <row r="380" spans="1:75" ht="18" customHeight="1">
      <c r="A380" s="113"/>
      <c r="B380" s="175"/>
      <c r="C380" s="80"/>
      <c r="D380" s="80"/>
      <c r="E380" s="677" t="s">
        <v>479</v>
      </c>
      <c r="F380" s="698"/>
      <c r="G380" s="698"/>
      <c r="H380" s="698"/>
      <c r="I380" s="698"/>
      <c r="J380" s="698"/>
      <c r="K380" s="698"/>
      <c r="L380" s="698"/>
      <c r="M380" s="698"/>
      <c r="N380" s="698"/>
      <c r="O380" s="698"/>
      <c r="P380" s="698"/>
      <c r="Q380" s="698"/>
      <c r="R380" s="698"/>
      <c r="S380" s="698"/>
      <c r="T380" s="698"/>
      <c r="U380" s="698"/>
      <c r="V380" s="698"/>
      <c r="W380" s="698"/>
      <c r="X380" s="698"/>
      <c r="Y380" s="698"/>
      <c r="Z380" s="698"/>
      <c r="AA380" s="698"/>
      <c r="AB380" s="698"/>
      <c r="AC380" s="698"/>
      <c r="AD380" s="698"/>
      <c r="AE380" s="698"/>
      <c r="AF380" s="698"/>
      <c r="AG380" s="698"/>
      <c r="AH380" s="698"/>
      <c r="AI380" s="698"/>
      <c r="AJ380" s="698"/>
      <c r="AK380" s="698"/>
      <c r="AL380" s="698"/>
      <c r="AM380" s="698"/>
      <c r="AN380" s="698"/>
      <c r="AO380" s="698"/>
      <c r="AP380" s="698"/>
      <c r="AQ380" s="698"/>
      <c r="AR380" s="80"/>
      <c r="AS380" s="80"/>
      <c r="AT380" s="80"/>
      <c r="AU380" s="80"/>
      <c r="AV380" s="80"/>
      <c r="AW380" s="80"/>
      <c r="AX380" s="80"/>
      <c r="AY380" s="80"/>
      <c r="AZ380" s="80"/>
      <c r="BA380" s="80"/>
      <c r="BB380" s="80"/>
      <c r="BC380" s="80"/>
      <c r="BD380" s="80"/>
      <c r="BE380" s="80"/>
      <c r="BF380" s="80"/>
      <c r="BG380" s="80"/>
      <c r="BH380" s="80"/>
      <c r="BI380" s="80"/>
      <c r="BJ380" s="80"/>
      <c r="BK380" s="80"/>
      <c r="BL380" s="80"/>
      <c r="BM380" s="80"/>
      <c r="BN380" s="80"/>
      <c r="BO380" s="80"/>
      <c r="BP380" s="80"/>
      <c r="BQ380" s="115"/>
      <c r="BR380" s="115"/>
      <c r="BS380" s="115"/>
      <c r="BT380" s="115"/>
      <c r="BW380" s="161"/>
    </row>
    <row r="381" spans="1:75" ht="18" customHeight="1">
      <c r="A381" s="113"/>
      <c r="B381" s="24" t="s">
        <v>480</v>
      </c>
      <c r="C381" s="80"/>
      <c r="D381" s="80"/>
      <c r="E381" s="80"/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  <c r="R381" s="80"/>
      <c r="S381" s="80"/>
      <c r="T381" s="80"/>
      <c r="U381" s="80"/>
      <c r="V381" s="80"/>
      <c r="W381" s="80"/>
      <c r="X381" s="80"/>
      <c r="Y381" s="80"/>
      <c r="Z381" s="80"/>
      <c r="AA381" s="80"/>
      <c r="AB381" s="80"/>
      <c r="AC381" s="80"/>
      <c r="AD381" s="80"/>
      <c r="AE381" s="80"/>
      <c r="AF381" s="80"/>
      <c r="AG381" s="80"/>
      <c r="AH381" s="80"/>
      <c r="AI381" s="80"/>
      <c r="AJ381" s="80"/>
      <c r="AK381" s="80"/>
      <c r="AL381" s="80"/>
      <c r="AM381" s="80"/>
      <c r="AN381" s="80"/>
      <c r="AO381" s="80"/>
      <c r="AP381" s="80"/>
      <c r="AQ381" s="80"/>
      <c r="AR381" s="80"/>
      <c r="AS381" s="80"/>
      <c r="AT381" s="80"/>
      <c r="AU381" s="80"/>
      <c r="AV381" s="80"/>
      <c r="AW381" s="80"/>
      <c r="AX381" s="80"/>
      <c r="AY381" s="80"/>
      <c r="AZ381" s="80"/>
      <c r="BA381" s="80"/>
      <c r="BB381" s="80"/>
      <c r="BC381" s="80"/>
      <c r="BD381" s="80"/>
      <c r="BE381" s="80"/>
      <c r="BF381" s="80"/>
      <c r="BG381" s="80"/>
      <c r="BH381" s="80"/>
      <c r="BI381" s="80"/>
      <c r="BJ381" s="80"/>
      <c r="BK381" s="80"/>
      <c r="BL381" s="80"/>
      <c r="BM381" s="80"/>
      <c r="BN381" s="80"/>
      <c r="BO381" s="80"/>
      <c r="BP381" s="80"/>
      <c r="BQ381" s="116"/>
      <c r="BR381" s="116"/>
      <c r="BS381" s="116"/>
      <c r="BT381" s="116"/>
      <c r="BW381" s="125"/>
    </row>
    <row r="382" spans="1:75" ht="18" customHeight="1">
      <c r="A382" s="113"/>
      <c r="B382" s="80"/>
      <c r="C382" s="24" t="s">
        <v>482</v>
      </c>
      <c r="D382" s="80"/>
      <c r="E382" s="80"/>
      <c r="F382" s="80"/>
      <c r="G382" s="162"/>
      <c r="H382" s="476"/>
      <c r="I382" s="476"/>
      <c r="J382" s="476"/>
      <c r="K382" s="476"/>
      <c r="L382" s="80"/>
      <c r="M382" s="80"/>
      <c r="N382" s="80"/>
      <c r="O382" s="80"/>
      <c r="P382" s="80"/>
      <c r="Q382" s="80"/>
      <c r="R382" s="162"/>
      <c r="S382" s="476"/>
      <c r="T382" s="476"/>
      <c r="U382" s="476"/>
      <c r="V382" s="476"/>
      <c r="W382" s="80"/>
      <c r="X382" s="80"/>
      <c r="Y382" s="80"/>
      <c r="Z382" s="80"/>
      <c r="AA382" s="80"/>
      <c r="AB382" s="80"/>
      <c r="AC382" s="129"/>
      <c r="AD382" s="80"/>
      <c r="AE382" s="80"/>
      <c r="AF382" s="128"/>
      <c r="AG382" s="80"/>
      <c r="AH382" s="162"/>
      <c r="AI382" s="476"/>
      <c r="AJ382" s="476"/>
      <c r="AK382" s="476"/>
      <c r="AL382" s="476"/>
      <c r="AM382" s="128"/>
      <c r="AN382" s="80"/>
      <c r="AO382" s="162"/>
      <c r="AP382" s="476"/>
      <c r="AQ382" s="476"/>
      <c r="AR382" s="476"/>
      <c r="AS382" s="476"/>
      <c r="AT382" s="476"/>
      <c r="AU382" s="80"/>
      <c r="AV382" s="80"/>
      <c r="AW382" s="80"/>
      <c r="AX382" s="80"/>
      <c r="AY382" s="80"/>
      <c r="AZ382" s="80"/>
      <c r="BA382" s="80"/>
      <c r="BB382" s="80"/>
      <c r="BC382" s="80"/>
      <c r="BD382" s="80"/>
      <c r="BE382" s="80"/>
      <c r="BF382" s="80"/>
      <c r="BG382" s="80"/>
      <c r="BH382" s="80"/>
      <c r="BI382" s="80"/>
      <c r="BJ382" s="80"/>
      <c r="BK382" s="80"/>
      <c r="BL382" s="80"/>
      <c r="BM382" s="80"/>
      <c r="BN382" s="80"/>
      <c r="BO382" s="80"/>
      <c r="BP382" s="80"/>
      <c r="BQ382" s="116"/>
      <c r="BR382" s="116"/>
      <c r="BS382" s="116"/>
      <c r="BT382" s="116"/>
      <c r="BW382" s="159"/>
    </row>
    <row r="383" spans="1:75" ht="18" customHeight="1">
      <c r="A383" s="113"/>
      <c r="B383" s="80"/>
      <c r="C383" s="80"/>
      <c r="D383" s="80"/>
      <c r="E383" s="80" t="s">
        <v>60</v>
      </c>
      <c r="F383" s="80"/>
      <c r="G383" s="80"/>
      <c r="H383" s="80"/>
      <c r="I383" s="80"/>
      <c r="J383" s="80"/>
      <c r="K383" s="80"/>
      <c r="L383" s="127"/>
      <c r="M383" s="80"/>
      <c r="N383" s="80"/>
      <c r="O383" s="80"/>
      <c r="P383" s="687" t="e">
        <f>#REF!</f>
        <v>#REF!</v>
      </c>
      <c r="Q383" s="698"/>
      <c r="R383" s="698"/>
      <c r="S383" s="698"/>
      <c r="T383" s="698"/>
      <c r="U383" s="698"/>
      <c r="V383" s="698"/>
      <c r="W383" s="124" t="s">
        <v>87</v>
      </c>
      <c r="X383" s="120"/>
      <c r="Y383" s="688">
        <v>68</v>
      </c>
      <c r="Z383" s="689"/>
      <c r="AA383" s="689"/>
      <c r="AB383" s="689"/>
      <c r="AC383" s="689"/>
      <c r="AD383" s="689"/>
      <c r="AE383" s="689"/>
      <c r="AF383" s="689"/>
      <c r="AG383" s="124" t="s">
        <v>89</v>
      </c>
      <c r="AH383" s="120"/>
      <c r="AI383" s="690" t="e">
        <f>INT(P383/Y383)</f>
        <v>#REF!</v>
      </c>
      <c r="AJ383" s="691"/>
      <c r="AK383" s="691"/>
      <c r="AL383" s="691"/>
      <c r="AM383" s="691"/>
      <c r="AN383" s="691"/>
      <c r="AO383" s="691"/>
      <c r="AP383" s="694" t="s">
        <v>520</v>
      </c>
      <c r="AQ383" s="695"/>
      <c r="AR383" s="695"/>
      <c r="AS383" s="695"/>
      <c r="AT383" s="695"/>
      <c r="AU383" s="695"/>
      <c r="AV383" s="695"/>
      <c r="AW383" s="695"/>
      <c r="AX383" s="695"/>
      <c r="AY383" s="695"/>
      <c r="AZ383" s="695"/>
      <c r="BA383" s="80"/>
      <c r="BB383" s="80"/>
      <c r="BC383" s="80"/>
      <c r="BD383" s="80"/>
      <c r="BE383" s="80"/>
      <c r="BF383" s="80"/>
      <c r="BG383" s="80"/>
      <c r="BH383" s="80"/>
      <c r="BI383" s="80"/>
      <c r="BJ383" s="80"/>
      <c r="BK383" s="80"/>
      <c r="BL383" s="80"/>
      <c r="BM383" s="80"/>
      <c r="BN383" s="80"/>
      <c r="BO383" s="80"/>
      <c r="BP383" s="80"/>
      <c r="BQ383" s="115" t="e">
        <f>SUM(BR383:BT383)</f>
        <v>#REF!</v>
      </c>
      <c r="BR383" s="115"/>
      <c r="BS383" s="115" t="e">
        <f>AI383</f>
        <v>#REF!</v>
      </c>
      <c r="BT383" s="115"/>
    </row>
    <row r="384" spans="1:75" ht="18" customHeight="1">
      <c r="A384" s="113"/>
      <c r="B384" s="80"/>
      <c r="C384" s="80"/>
      <c r="D384" s="80"/>
      <c r="E384" s="80" t="s">
        <v>61</v>
      </c>
      <c r="F384" s="80"/>
      <c r="G384" s="80"/>
      <c r="H384" s="80"/>
      <c r="I384" s="80"/>
      <c r="J384" s="80"/>
      <c r="K384" s="80"/>
      <c r="L384" s="127"/>
      <c r="M384" s="80"/>
      <c r="N384" s="80"/>
      <c r="O384" s="80"/>
      <c r="P384" s="687" t="e">
        <f>#REF!</f>
        <v>#REF!</v>
      </c>
      <c r="Q384" s="698"/>
      <c r="R384" s="698"/>
      <c r="S384" s="698"/>
      <c r="T384" s="698"/>
      <c r="U384" s="698"/>
      <c r="V384" s="698"/>
      <c r="W384" s="124" t="s">
        <v>87</v>
      </c>
      <c r="X384" s="120"/>
      <c r="Y384" s="688">
        <v>68</v>
      </c>
      <c r="Z384" s="689"/>
      <c r="AA384" s="689"/>
      <c r="AB384" s="689"/>
      <c r="AC384" s="689"/>
      <c r="AD384" s="689"/>
      <c r="AE384" s="689"/>
      <c r="AF384" s="689"/>
      <c r="AG384" s="124" t="s">
        <v>89</v>
      </c>
      <c r="AH384" s="120"/>
      <c r="AI384" s="690" t="e">
        <f>INT(P384/Y384)</f>
        <v>#REF!</v>
      </c>
      <c r="AJ384" s="691"/>
      <c r="AK384" s="691"/>
      <c r="AL384" s="691"/>
      <c r="AM384" s="691"/>
      <c r="AN384" s="691"/>
      <c r="AO384" s="691"/>
      <c r="AP384" s="694" t="s">
        <v>520</v>
      </c>
      <c r="AQ384" s="695"/>
      <c r="AR384" s="695"/>
      <c r="AS384" s="695"/>
      <c r="AT384" s="695"/>
      <c r="AU384" s="695"/>
      <c r="AV384" s="695"/>
      <c r="AW384" s="695"/>
      <c r="AX384" s="695"/>
      <c r="AY384" s="695"/>
      <c r="AZ384" s="695"/>
      <c r="BA384" s="80"/>
      <c r="BB384" s="80"/>
      <c r="BC384" s="80"/>
      <c r="BD384" s="80"/>
      <c r="BE384" s="80"/>
      <c r="BF384" s="80"/>
      <c r="BG384" s="80"/>
      <c r="BH384" s="80"/>
      <c r="BI384" s="80"/>
      <c r="BJ384" s="80"/>
      <c r="BK384" s="80"/>
      <c r="BL384" s="80"/>
      <c r="BM384" s="80"/>
      <c r="BN384" s="80"/>
      <c r="BO384" s="80"/>
      <c r="BP384" s="80"/>
      <c r="BQ384" s="115" t="e">
        <f>SUM(BR384:BT384)</f>
        <v>#REF!</v>
      </c>
      <c r="BR384" s="115" t="e">
        <f>AI384</f>
        <v>#REF!</v>
      </c>
      <c r="BS384" s="115"/>
      <c r="BT384" s="115"/>
    </row>
    <row r="385" spans="1:75" ht="18" customHeight="1">
      <c r="A385" s="113"/>
      <c r="B385" s="80"/>
      <c r="C385" s="80"/>
      <c r="D385" s="80"/>
      <c r="E385" s="80" t="s">
        <v>62</v>
      </c>
      <c r="F385" s="80"/>
      <c r="G385" s="80"/>
      <c r="H385" s="80"/>
      <c r="I385" s="80"/>
      <c r="J385" s="80"/>
      <c r="K385" s="80"/>
      <c r="L385" s="127"/>
      <c r="M385" s="80"/>
      <c r="N385" s="80"/>
      <c r="O385" s="80"/>
      <c r="P385" s="687" t="e">
        <f>#REF!</f>
        <v>#REF!</v>
      </c>
      <c r="Q385" s="698"/>
      <c r="R385" s="698"/>
      <c r="S385" s="698"/>
      <c r="T385" s="698"/>
      <c r="U385" s="698"/>
      <c r="V385" s="698"/>
      <c r="W385" s="124" t="s">
        <v>87</v>
      </c>
      <c r="X385" s="120"/>
      <c r="Y385" s="688">
        <v>68</v>
      </c>
      <c r="Z385" s="689"/>
      <c r="AA385" s="689"/>
      <c r="AB385" s="689"/>
      <c r="AC385" s="689"/>
      <c r="AD385" s="689"/>
      <c r="AE385" s="689"/>
      <c r="AF385" s="689"/>
      <c r="AG385" s="124" t="s">
        <v>89</v>
      </c>
      <c r="AH385" s="120"/>
      <c r="AI385" s="690" t="e">
        <f>INT(P385/Y385)</f>
        <v>#REF!</v>
      </c>
      <c r="AJ385" s="691"/>
      <c r="AK385" s="691"/>
      <c r="AL385" s="691"/>
      <c r="AM385" s="691"/>
      <c r="AN385" s="691"/>
      <c r="AO385" s="691"/>
      <c r="AP385" s="694" t="s">
        <v>520</v>
      </c>
      <c r="AQ385" s="695"/>
      <c r="AR385" s="695"/>
      <c r="AS385" s="695"/>
      <c r="AT385" s="695"/>
      <c r="AU385" s="695"/>
      <c r="AV385" s="695"/>
      <c r="AW385" s="695"/>
      <c r="AX385" s="695"/>
      <c r="AY385" s="695"/>
      <c r="AZ385" s="695"/>
      <c r="BA385" s="80"/>
      <c r="BB385" s="80"/>
      <c r="BC385" s="80"/>
      <c r="BD385" s="80"/>
      <c r="BE385" s="80"/>
      <c r="BF385" s="80"/>
      <c r="BG385" s="80"/>
      <c r="BH385" s="80"/>
      <c r="BI385" s="80"/>
      <c r="BJ385" s="80"/>
      <c r="BK385" s="80"/>
      <c r="BL385" s="80"/>
      <c r="BM385" s="80"/>
      <c r="BN385" s="80"/>
      <c r="BO385" s="80"/>
      <c r="BP385" s="80"/>
      <c r="BQ385" s="115" t="e">
        <f>SUM(BR385:BT385)</f>
        <v>#REF!</v>
      </c>
      <c r="BR385" s="115"/>
      <c r="BS385" s="115"/>
      <c r="BT385" s="115" t="e">
        <f>AI385</f>
        <v>#REF!</v>
      </c>
    </row>
    <row r="386" spans="1:75" ht="18" customHeight="1">
      <c r="A386" s="113"/>
      <c r="B386" s="80"/>
      <c r="C386" s="80" t="s">
        <v>57</v>
      </c>
      <c r="D386" s="80"/>
      <c r="E386" s="80"/>
      <c r="F386" s="80"/>
      <c r="G386" s="80"/>
      <c r="H386" s="80"/>
      <c r="I386" s="80"/>
      <c r="J386" s="80"/>
      <c r="K386" s="80"/>
      <c r="L386" s="127"/>
      <c r="M386" s="80"/>
      <c r="N386" s="80"/>
      <c r="O386" s="80"/>
      <c r="P386" s="80"/>
      <c r="Q386" s="80"/>
      <c r="R386" s="80"/>
      <c r="S386" s="80"/>
      <c r="T386" s="128"/>
      <c r="U386" s="80"/>
      <c r="V386" s="129"/>
      <c r="W386" s="80"/>
      <c r="X386" s="80"/>
      <c r="Y386" s="80"/>
      <c r="Z386" s="80"/>
      <c r="AA386" s="80"/>
      <c r="AB386" s="80"/>
      <c r="AC386" s="80"/>
      <c r="AD386" s="129"/>
      <c r="AE386" s="80"/>
      <c r="AF386" s="80"/>
      <c r="AG386" s="80"/>
      <c r="AH386" s="80"/>
      <c r="AI386" s="128"/>
      <c r="AJ386" s="80"/>
      <c r="AK386" s="129"/>
      <c r="AL386" s="80"/>
      <c r="AM386" s="80"/>
      <c r="AN386" s="80"/>
      <c r="AO386" s="80"/>
      <c r="AP386" s="80"/>
      <c r="AQ386" s="80"/>
      <c r="AR386" s="80"/>
      <c r="AS386" s="80"/>
      <c r="AT386" s="80"/>
      <c r="AU386" s="80"/>
      <c r="AV386" s="80"/>
      <c r="AW386" s="80"/>
      <c r="AX386" s="80"/>
      <c r="AY386" s="80"/>
      <c r="AZ386" s="80"/>
      <c r="BA386" s="80"/>
      <c r="BB386" s="80"/>
      <c r="BC386" s="80"/>
      <c r="BD386" s="80"/>
      <c r="BE386" s="80"/>
      <c r="BF386" s="80"/>
      <c r="BG386" s="80"/>
      <c r="BH386" s="80"/>
      <c r="BI386" s="80"/>
      <c r="BJ386" s="80"/>
      <c r="BK386" s="80"/>
      <c r="BL386" s="80"/>
      <c r="BM386" s="80"/>
      <c r="BN386" s="80"/>
      <c r="BO386" s="80"/>
      <c r="BP386" s="80"/>
      <c r="BQ386" s="130" t="e">
        <f>SUM(BR386:BT386)</f>
        <v>#REF!</v>
      </c>
      <c r="BR386" s="130" t="e">
        <f>SUM(BR383:BR385)</f>
        <v>#REF!</v>
      </c>
      <c r="BS386" s="130" t="e">
        <f>SUM(BS383:BS385)</f>
        <v>#REF!</v>
      </c>
      <c r="BT386" s="130" t="e">
        <f>SUM(BT383:BT385)</f>
        <v>#REF!</v>
      </c>
    </row>
    <row r="387" spans="1:75" ht="18" customHeight="1">
      <c r="A387" s="113"/>
      <c r="B387" s="80" t="s">
        <v>143</v>
      </c>
      <c r="C387" s="80"/>
      <c r="D387" s="80"/>
      <c r="E387" s="80"/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  <c r="R387" s="80"/>
      <c r="S387" s="80"/>
      <c r="T387" s="80"/>
      <c r="U387" s="80"/>
      <c r="V387" s="80"/>
      <c r="W387" s="80"/>
      <c r="X387" s="80"/>
      <c r="Y387" s="80"/>
      <c r="Z387" s="80"/>
      <c r="AA387" s="80"/>
      <c r="AB387" s="80"/>
      <c r="AC387" s="80"/>
      <c r="AD387" s="80"/>
      <c r="AE387" s="80"/>
      <c r="AF387" s="80"/>
      <c r="AG387" s="80"/>
      <c r="AH387" s="80"/>
      <c r="AI387" s="80"/>
      <c r="AJ387" s="80"/>
      <c r="AK387" s="80"/>
      <c r="AL387" s="80"/>
      <c r="AM387" s="80"/>
      <c r="AN387" s="80"/>
      <c r="AO387" s="80"/>
      <c r="AP387" s="80"/>
      <c r="AQ387" s="80"/>
      <c r="AR387" s="80"/>
      <c r="AS387" s="80"/>
      <c r="AT387" s="80"/>
      <c r="AU387" s="80"/>
      <c r="AV387" s="80"/>
      <c r="AW387" s="80"/>
      <c r="AX387" s="80"/>
      <c r="AY387" s="80"/>
      <c r="AZ387" s="80"/>
      <c r="BA387" s="80"/>
      <c r="BB387" s="80"/>
      <c r="BC387" s="80"/>
      <c r="BD387" s="80"/>
      <c r="BE387" s="80"/>
      <c r="BF387" s="80"/>
      <c r="BG387" s="80"/>
      <c r="BH387" s="80"/>
      <c r="BI387" s="80"/>
      <c r="BJ387" s="80"/>
      <c r="BK387" s="80"/>
      <c r="BL387" s="80"/>
      <c r="BM387" s="80"/>
      <c r="BN387" s="80"/>
      <c r="BO387" s="80"/>
      <c r="BP387" s="80"/>
      <c r="BQ387" s="116"/>
      <c r="BR387" s="116"/>
      <c r="BS387" s="116"/>
      <c r="BT387" s="116"/>
      <c r="BW387" s="125"/>
    </row>
    <row r="388" spans="1:75" ht="18" customHeight="1">
      <c r="A388" s="113"/>
      <c r="B388" s="80"/>
      <c r="C388" s="479" t="s">
        <v>481</v>
      </c>
      <c r="D388" s="80"/>
      <c r="E388" s="80"/>
      <c r="F388" s="80"/>
      <c r="G388" s="80"/>
      <c r="H388" s="80"/>
      <c r="I388" s="80"/>
      <c r="J388" s="80"/>
      <c r="K388" s="80"/>
      <c r="L388" s="127"/>
      <c r="M388" s="80"/>
      <c r="N388" s="80"/>
      <c r="O388" s="697">
        <v>1</v>
      </c>
      <c r="P388" s="691"/>
      <c r="Q388" s="691"/>
      <c r="R388" s="80" t="s">
        <v>91</v>
      </c>
      <c r="S388" s="80"/>
      <c r="T388" s="120"/>
      <c r="U388" s="120"/>
      <c r="V388" s="80"/>
      <c r="W388" s="696" t="e">
        <f>$BW$376</f>
        <v>#REF!</v>
      </c>
      <c r="X388" s="691"/>
      <c r="Y388" s="691"/>
      <c r="Z388" s="691"/>
      <c r="AA388" s="691"/>
      <c r="AB388" s="691"/>
      <c r="AC388" s="677" t="s">
        <v>459</v>
      </c>
      <c r="AD388" s="698"/>
      <c r="AE388" s="698"/>
      <c r="AF388" s="698"/>
      <c r="AG388" s="698"/>
      <c r="AH388" s="699" t="s">
        <v>192</v>
      </c>
      <c r="AI388" s="698"/>
      <c r="AJ388" s="700" t="e">
        <f>INT(O388*W388/(1600))</f>
        <v>#REF!</v>
      </c>
      <c r="AK388" s="698"/>
      <c r="AL388" s="698"/>
      <c r="AM388" s="698"/>
      <c r="AN388" s="698"/>
      <c r="AO388" s="698"/>
      <c r="AP388" s="698"/>
      <c r="AQ388" s="80"/>
      <c r="AR388" s="80"/>
      <c r="AS388" s="80"/>
      <c r="AT388" s="80"/>
      <c r="AU388" s="80"/>
      <c r="AV388" s="80"/>
      <c r="AW388" s="80"/>
      <c r="AX388" s="80"/>
      <c r="AY388" s="80"/>
      <c r="AZ388" s="80"/>
      <c r="BA388" s="80"/>
      <c r="BB388" s="80"/>
      <c r="BC388" s="80"/>
      <c r="BD388" s="80"/>
      <c r="BE388" s="80"/>
      <c r="BF388" s="80"/>
      <c r="BG388" s="80"/>
      <c r="BH388" s="80"/>
      <c r="BI388" s="80"/>
      <c r="BJ388" s="80"/>
      <c r="BK388" s="80"/>
      <c r="BL388" s="80"/>
      <c r="BM388" s="80"/>
      <c r="BN388" s="80"/>
      <c r="BO388" s="80"/>
      <c r="BP388" s="80"/>
      <c r="BQ388" s="115" t="e">
        <f>SUM(BR388:BT388)</f>
        <v>#REF!</v>
      </c>
      <c r="BR388" s="115" t="e">
        <f>AJ388</f>
        <v>#REF!</v>
      </c>
      <c r="BS388" s="115"/>
      <c r="BT388" s="115"/>
    </row>
    <row r="389" spans="1:75" ht="18" customHeight="1">
      <c r="A389" s="113"/>
      <c r="B389" s="80"/>
      <c r="C389" s="128" t="s">
        <v>145</v>
      </c>
      <c r="D389" s="80"/>
      <c r="E389" s="80"/>
      <c r="F389" s="80"/>
      <c r="G389" s="80"/>
      <c r="H389" s="80"/>
      <c r="I389" s="80"/>
      <c r="J389" s="80"/>
      <c r="K389" s="80"/>
      <c r="L389" s="127"/>
      <c r="M389" s="80"/>
      <c r="N389" s="80"/>
      <c r="O389" s="697">
        <v>1</v>
      </c>
      <c r="P389" s="691"/>
      <c r="Q389" s="691"/>
      <c r="R389" s="80" t="s">
        <v>91</v>
      </c>
      <c r="S389" s="80"/>
      <c r="T389" s="120"/>
      <c r="U389" s="120"/>
      <c r="V389" s="80"/>
      <c r="W389" s="696" t="e">
        <f>$BW$377</f>
        <v>#REF!</v>
      </c>
      <c r="X389" s="691"/>
      <c r="Y389" s="691"/>
      <c r="Z389" s="691"/>
      <c r="AA389" s="691"/>
      <c r="AB389" s="691"/>
      <c r="AC389" s="677" t="s">
        <v>459</v>
      </c>
      <c r="AD389" s="698"/>
      <c r="AE389" s="698"/>
      <c r="AF389" s="698"/>
      <c r="AG389" s="698"/>
      <c r="AH389" s="699" t="s">
        <v>192</v>
      </c>
      <c r="AI389" s="698"/>
      <c r="AJ389" s="700" t="e">
        <f>INT(O389*W389/(1600))</f>
        <v>#REF!</v>
      </c>
      <c r="AK389" s="698"/>
      <c r="AL389" s="698"/>
      <c r="AM389" s="698"/>
      <c r="AN389" s="698"/>
      <c r="AO389" s="698"/>
      <c r="AP389" s="698"/>
      <c r="AQ389" s="80"/>
      <c r="AR389" s="80"/>
      <c r="AS389" s="80"/>
      <c r="AT389" s="80"/>
      <c r="AU389" s="80"/>
      <c r="AV389" s="80"/>
      <c r="AW389" s="80"/>
      <c r="AX389" s="80"/>
      <c r="AY389" s="80"/>
      <c r="AZ389" s="80"/>
      <c r="BA389" s="80"/>
      <c r="BB389" s="80"/>
      <c r="BC389" s="80"/>
      <c r="BD389" s="80"/>
      <c r="BE389" s="80"/>
      <c r="BF389" s="80"/>
      <c r="BG389" s="80"/>
      <c r="BH389" s="80"/>
      <c r="BI389" s="80"/>
      <c r="BJ389" s="80"/>
      <c r="BK389" s="80"/>
      <c r="BL389" s="80"/>
      <c r="BM389" s="80"/>
      <c r="BN389" s="80"/>
      <c r="BO389" s="80"/>
      <c r="BP389" s="80"/>
      <c r="BQ389" s="115" t="e">
        <f>SUM(BR389:BT389)</f>
        <v>#REF!</v>
      </c>
      <c r="BR389" s="115" t="e">
        <f>AJ389</f>
        <v>#REF!</v>
      </c>
      <c r="BS389" s="115"/>
      <c r="BT389" s="115"/>
    </row>
    <row r="390" spans="1:75" ht="18" customHeight="1">
      <c r="A390" s="113"/>
      <c r="B390" s="80"/>
      <c r="C390" s="80" t="s">
        <v>57</v>
      </c>
      <c r="D390" s="80"/>
      <c r="E390" s="80"/>
      <c r="F390" s="80"/>
      <c r="G390" s="80"/>
      <c r="H390" s="80"/>
      <c r="I390" s="80"/>
      <c r="J390" s="80"/>
      <c r="K390" s="80"/>
      <c r="L390" s="127"/>
      <c r="M390" s="80"/>
      <c r="N390" s="80"/>
      <c r="O390" s="80"/>
      <c r="P390" s="80"/>
      <c r="Q390" s="80"/>
      <c r="R390" s="80"/>
      <c r="S390" s="80"/>
      <c r="T390" s="128"/>
      <c r="U390" s="80"/>
      <c r="V390" s="129"/>
      <c r="W390" s="80"/>
      <c r="X390" s="80"/>
      <c r="Y390" s="80"/>
      <c r="Z390" s="80"/>
      <c r="AA390" s="80"/>
      <c r="AB390" s="80"/>
      <c r="AC390" s="80"/>
      <c r="AD390" s="129"/>
      <c r="AE390" s="80"/>
      <c r="AF390" s="80"/>
      <c r="AG390" s="80"/>
      <c r="AH390" s="80"/>
      <c r="AI390" s="128"/>
      <c r="AJ390" s="80"/>
      <c r="AK390" s="129"/>
      <c r="AL390" s="80"/>
      <c r="AM390" s="80"/>
      <c r="AN390" s="80"/>
      <c r="AO390" s="80"/>
      <c r="AP390" s="80"/>
      <c r="AQ390" s="80"/>
      <c r="AR390" s="80"/>
      <c r="AS390" s="80"/>
      <c r="AT390" s="80"/>
      <c r="AU390" s="80"/>
      <c r="AV390" s="80"/>
      <c r="AW390" s="80"/>
      <c r="AX390" s="80"/>
      <c r="AY390" s="80"/>
      <c r="AZ390" s="80"/>
      <c r="BA390" s="80"/>
      <c r="BB390" s="80"/>
      <c r="BC390" s="80"/>
      <c r="BD390" s="80"/>
      <c r="BE390" s="80"/>
      <c r="BF390" s="80"/>
      <c r="BG390" s="80"/>
      <c r="BH390" s="80"/>
      <c r="BI390" s="80"/>
      <c r="BJ390" s="80"/>
      <c r="BK390" s="80"/>
      <c r="BL390" s="80"/>
      <c r="BM390" s="80"/>
      <c r="BN390" s="80"/>
      <c r="BO390" s="80"/>
      <c r="BP390" s="80"/>
      <c r="BQ390" s="130" t="e">
        <f>SUM(BR390:BT390)</f>
        <v>#REF!</v>
      </c>
      <c r="BR390" s="130" t="e">
        <f>SUM(BR388:BR389)</f>
        <v>#REF!</v>
      </c>
      <c r="BS390" s="130">
        <f>SUM(BS388:BS389)</f>
        <v>0</v>
      </c>
      <c r="BT390" s="130">
        <f>SUM(BT388:BT389)</f>
        <v>0</v>
      </c>
    </row>
    <row r="391" spans="1:75" ht="18" customHeight="1">
      <c r="A391" s="113"/>
      <c r="B391" s="24" t="s">
        <v>462</v>
      </c>
      <c r="C391" s="80"/>
      <c r="D391" s="80"/>
      <c r="E391" s="80"/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  <c r="R391" s="80"/>
      <c r="S391" s="80"/>
      <c r="T391" s="80"/>
      <c r="U391" s="80"/>
      <c r="V391" s="80"/>
      <c r="W391" s="80"/>
      <c r="X391" s="80"/>
      <c r="Y391" s="80"/>
      <c r="Z391" s="80"/>
      <c r="AA391" s="80"/>
      <c r="AB391" s="80"/>
      <c r="AC391" s="80"/>
      <c r="AD391" s="80"/>
      <c r="AE391" s="80"/>
      <c r="AF391" s="80"/>
      <c r="AG391" s="80"/>
      <c r="AH391" s="80"/>
      <c r="AI391" s="80"/>
      <c r="AJ391" s="80"/>
      <c r="AK391" s="80"/>
      <c r="AL391" s="80"/>
      <c r="AM391" s="80"/>
      <c r="AN391" s="80"/>
      <c r="AO391" s="80"/>
      <c r="AP391" s="80"/>
      <c r="AQ391" s="80"/>
      <c r="AR391" s="80"/>
      <c r="AS391" s="80"/>
      <c r="AT391" s="80"/>
      <c r="AU391" s="80"/>
      <c r="AV391" s="80"/>
      <c r="AW391" s="80"/>
      <c r="AX391" s="80"/>
      <c r="AY391" s="80"/>
      <c r="AZ391" s="80"/>
      <c r="BA391" s="80"/>
      <c r="BB391" s="80"/>
      <c r="BC391" s="80"/>
      <c r="BD391" s="80"/>
      <c r="BE391" s="80"/>
      <c r="BF391" s="80"/>
      <c r="BG391" s="80"/>
      <c r="BH391" s="80"/>
      <c r="BI391" s="80"/>
      <c r="BJ391" s="80"/>
      <c r="BK391" s="80"/>
      <c r="BL391" s="80"/>
      <c r="BM391" s="80"/>
      <c r="BN391" s="80"/>
      <c r="BO391" s="80"/>
      <c r="BP391" s="80"/>
      <c r="BQ391" s="116"/>
      <c r="BR391" s="116"/>
      <c r="BS391" s="116"/>
      <c r="BT391" s="116"/>
      <c r="BW391" s="125"/>
    </row>
    <row r="392" spans="1:75" ht="18" customHeight="1">
      <c r="A392" s="113"/>
      <c r="B392" s="80"/>
      <c r="C392" s="677" t="s">
        <v>483</v>
      </c>
      <c r="D392" s="571"/>
      <c r="E392" s="571"/>
      <c r="F392" s="571"/>
      <c r="G392" s="571"/>
      <c r="H392" s="571"/>
      <c r="I392" s="571"/>
      <c r="J392" s="571"/>
      <c r="K392" s="571"/>
      <c r="L392" s="571"/>
      <c r="M392" s="571"/>
      <c r="N392" s="571"/>
      <c r="O392" s="571"/>
      <c r="P392" s="571"/>
      <c r="Q392" s="571"/>
      <c r="R392" s="571"/>
      <c r="S392" s="571"/>
      <c r="T392" s="571"/>
      <c r="U392" s="571"/>
      <c r="V392" s="571"/>
      <c r="W392" s="694" t="s">
        <v>521</v>
      </c>
      <c r="X392" s="695"/>
      <c r="Y392" s="695"/>
      <c r="Z392" s="695"/>
      <c r="AA392" s="695"/>
      <c r="AB392" s="695"/>
      <c r="AC392" s="695"/>
      <c r="AD392" s="695"/>
      <c r="AE392" s="695"/>
      <c r="AF392" s="695"/>
      <c r="AG392" s="695"/>
      <c r="AH392" s="80"/>
      <c r="AI392" s="128"/>
      <c r="AJ392" s="80"/>
      <c r="AK392" s="129"/>
      <c r="AL392" s="80"/>
      <c r="AM392" s="80"/>
      <c r="AN392" s="80"/>
      <c r="AO392" s="80"/>
      <c r="AP392" s="80"/>
      <c r="AQ392" s="80"/>
      <c r="AR392" s="80"/>
      <c r="AS392" s="80"/>
      <c r="AT392" s="80"/>
      <c r="AU392" s="80"/>
      <c r="AV392" s="80"/>
      <c r="AW392" s="80"/>
      <c r="AX392" s="80"/>
      <c r="AY392" s="80"/>
      <c r="AZ392" s="80"/>
      <c r="BA392" s="80"/>
      <c r="BB392" s="80"/>
      <c r="BC392" s="80"/>
      <c r="BD392" s="80"/>
      <c r="BE392" s="80"/>
      <c r="BF392" s="80"/>
      <c r="BG392" s="80"/>
      <c r="BH392" s="80"/>
      <c r="BI392" s="80"/>
      <c r="BJ392" s="80"/>
      <c r="BK392" s="80"/>
      <c r="BL392" s="80"/>
      <c r="BM392" s="80"/>
      <c r="BN392" s="80"/>
      <c r="BO392" s="80"/>
      <c r="BP392" s="80"/>
      <c r="BQ392" s="115"/>
      <c r="BR392" s="115"/>
      <c r="BS392" s="115"/>
      <c r="BT392" s="115"/>
    </row>
    <row r="393" spans="1:75" ht="18" customHeight="1">
      <c r="A393" s="113"/>
      <c r="B393" s="80"/>
      <c r="C393" s="677" t="s">
        <v>478</v>
      </c>
      <c r="D393" s="698"/>
      <c r="E393" s="698"/>
      <c r="F393" s="698"/>
      <c r="G393" s="698"/>
      <c r="H393" s="698"/>
      <c r="I393" s="698"/>
      <c r="J393" s="698"/>
      <c r="K393" s="698"/>
      <c r="L393" s="698"/>
      <c r="M393" s="698"/>
      <c r="N393" s="698"/>
      <c r="O393" s="698"/>
      <c r="P393" s="698"/>
      <c r="Q393" s="698"/>
      <c r="R393" s="698"/>
      <c r="S393" s="698"/>
      <c r="T393" s="698"/>
      <c r="U393" s="698"/>
      <c r="V393" s="698"/>
      <c r="W393" s="698"/>
      <c r="X393" s="698"/>
      <c r="Y393" s="698"/>
      <c r="Z393" s="698"/>
      <c r="AA393" s="698"/>
      <c r="AB393" s="698"/>
      <c r="AC393" s="698"/>
      <c r="AD393" s="698"/>
      <c r="AE393" s="698"/>
      <c r="AF393" s="698"/>
      <c r="AG393" s="698"/>
      <c r="AH393" s="698"/>
      <c r="AI393" s="698"/>
      <c r="AJ393" s="698"/>
      <c r="AK393" s="698"/>
      <c r="AL393" s="698"/>
      <c r="AM393" s="698"/>
      <c r="AN393" s="698"/>
      <c r="AO393" s="698"/>
      <c r="AP393" s="122"/>
      <c r="AQ393" s="122"/>
      <c r="AR393" s="122"/>
      <c r="AS393" s="80"/>
      <c r="AT393" s="80"/>
      <c r="AU393" s="80"/>
      <c r="AV393" s="80"/>
      <c r="AW393" s="80"/>
      <c r="AX393" s="80"/>
      <c r="AY393" s="80"/>
      <c r="AZ393" s="80"/>
      <c r="BA393" s="80"/>
      <c r="BB393" s="80"/>
      <c r="BC393" s="80"/>
      <c r="BD393" s="80"/>
      <c r="BE393" s="80"/>
      <c r="BF393" s="80"/>
      <c r="BG393" s="80"/>
      <c r="BH393" s="80"/>
      <c r="BI393" s="80"/>
      <c r="BJ393" s="80"/>
      <c r="BK393" s="80"/>
      <c r="BL393" s="80"/>
      <c r="BM393" s="80"/>
      <c r="BN393" s="80"/>
      <c r="BO393" s="80"/>
      <c r="BP393" s="80"/>
      <c r="BQ393" s="115"/>
      <c r="BR393" s="115"/>
      <c r="BS393" s="115"/>
      <c r="BT393" s="115"/>
    </row>
    <row r="394" spans="1:75" ht="18" customHeight="1">
      <c r="A394" s="113"/>
      <c r="B394" s="80"/>
      <c r="C394" s="677" t="s">
        <v>479</v>
      </c>
      <c r="D394" s="698"/>
      <c r="E394" s="698"/>
      <c r="F394" s="698"/>
      <c r="G394" s="698"/>
      <c r="H394" s="698"/>
      <c r="I394" s="698"/>
      <c r="J394" s="698"/>
      <c r="K394" s="698"/>
      <c r="L394" s="698"/>
      <c r="M394" s="698"/>
      <c r="N394" s="698"/>
      <c r="O394" s="698"/>
      <c r="P394" s="698"/>
      <c r="Q394" s="698"/>
      <c r="R394" s="698"/>
      <c r="S394" s="698"/>
      <c r="T394" s="698"/>
      <c r="U394" s="698"/>
      <c r="V394" s="698"/>
      <c r="W394" s="698"/>
      <c r="X394" s="698"/>
      <c r="Y394" s="698"/>
      <c r="Z394" s="698"/>
      <c r="AA394" s="698"/>
      <c r="AB394" s="698"/>
      <c r="AC394" s="698"/>
      <c r="AD394" s="698"/>
      <c r="AE394" s="698"/>
      <c r="AF394" s="698"/>
      <c r="AG394" s="698"/>
      <c r="AH394" s="698"/>
      <c r="AI394" s="698"/>
      <c r="AJ394" s="698"/>
      <c r="AK394" s="698"/>
      <c r="AL394" s="698"/>
      <c r="AM394" s="698"/>
      <c r="AN394" s="698"/>
      <c r="AO394" s="698"/>
      <c r="AP394" s="122"/>
      <c r="AQ394" s="122"/>
      <c r="AR394" s="122"/>
      <c r="AS394" s="80"/>
      <c r="AT394" s="80"/>
      <c r="AU394" s="80"/>
      <c r="AV394" s="80"/>
      <c r="AW394" s="80"/>
      <c r="AX394" s="80"/>
      <c r="AY394" s="80"/>
      <c r="AZ394" s="80"/>
      <c r="BA394" s="80"/>
      <c r="BB394" s="80"/>
      <c r="BC394" s="80"/>
      <c r="BD394" s="80"/>
      <c r="BE394" s="80"/>
      <c r="BF394" s="80"/>
      <c r="BG394" s="80"/>
      <c r="BH394" s="80"/>
      <c r="BI394" s="80"/>
      <c r="BJ394" s="80"/>
      <c r="BK394" s="80"/>
      <c r="BL394" s="80"/>
      <c r="BM394" s="80"/>
      <c r="BN394" s="80"/>
      <c r="BO394" s="80"/>
      <c r="BP394" s="80"/>
      <c r="BQ394" s="115"/>
      <c r="BR394" s="115"/>
      <c r="BS394" s="115"/>
      <c r="BT394" s="115"/>
    </row>
    <row r="395" spans="1:75" ht="18" customHeight="1">
      <c r="A395" s="113"/>
      <c r="B395" s="80"/>
      <c r="C395" s="80" t="s">
        <v>60</v>
      </c>
      <c r="D395" s="80"/>
      <c r="E395" s="80"/>
      <c r="F395" s="80"/>
      <c r="G395" s="123"/>
      <c r="H395" s="120"/>
      <c r="I395" s="120"/>
      <c r="J395" s="120"/>
      <c r="K395" s="120"/>
      <c r="L395" s="80"/>
      <c r="M395" s="80"/>
      <c r="N395" s="681" t="e">
        <f>#REF!</f>
        <v>#REF!</v>
      </c>
      <c r="O395" s="674"/>
      <c r="P395" s="674"/>
      <c r="Q395" s="674"/>
      <c r="R395" s="674"/>
      <c r="S395" s="674"/>
      <c r="T395" s="674"/>
      <c r="U395" s="674"/>
      <c r="V395" s="124" t="s">
        <v>87</v>
      </c>
      <c r="W395" s="120"/>
      <c r="X395" s="692" t="s">
        <v>461</v>
      </c>
      <c r="Y395" s="691"/>
      <c r="Z395" s="691"/>
      <c r="AA395" s="691"/>
      <c r="AB395" s="124" t="s">
        <v>89</v>
      </c>
      <c r="AC395" s="120"/>
      <c r="AD395" s="684" t="e">
        <f>INT(N395/68)</f>
        <v>#REF!</v>
      </c>
      <c r="AE395" s="691"/>
      <c r="AF395" s="691"/>
      <c r="AG395" s="691"/>
      <c r="AH395" s="691"/>
      <c r="AI395" s="691"/>
      <c r="AJ395" s="691"/>
      <c r="AK395" s="177"/>
      <c r="AL395" s="80"/>
      <c r="AM395" s="80"/>
      <c r="AN395" s="80"/>
      <c r="AO395" s="80"/>
      <c r="AP395" s="80"/>
      <c r="AQ395" s="80"/>
      <c r="AR395" s="80"/>
      <c r="AS395" s="80"/>
      <c r="AT395" s="80"/>
      <c r="AU395" s="80"/>
      <c r="AV395" s="80"/>
      <c r="AW395" s="80"/>
      <c r="AX395" s="80"/>
      <c r="AY395" s="80"/>
      <c r="AZ395" s="80"/>
      <c r="BA395" s="80"/>
      <c r="BB395" s="80"/>
      <c r="BC395" s="80"/>
      <c r="BD395" s="80"/>
      <c r="BE395" s="80"/>
      <c r="BF395" s="80"/>
      <c r="BG395" s="80"/>
      <c r="BH395" s="80"/>
      <c r="BI395" s="80"/>
      <c r="BJ395" s="80"/>
      <c r="BK395" s="80"/>
      <c r="BL395" s="80"/>
      <c r="BM395" s="80"/>
      <c r="BN395" s="80"/>
      <c r="BO395" s="80"/>
      <c r="BP395" s="80"/>
      <c r="BQ395" s="115" t="e">
        <f>SUM(BR395:BT395)</f>
        <v>#REF!</v>
      </c>
      <c r="BR395" s="115"/>
      <c r="BS395" s="115" t="e">
        <f>AD395</f>
        <v>#REF!</v>
      </c>
      <c r="BT395" s="115"/>
      <c r="BW395" s="159"/>
    </row>
    <row r="396" spans="1:75" ht="18" customHeight="1">
      <c r="A396" s="113"/>
      <c r="B396" s="80"/>
      <c r="C396" s="80" t="s">
        <v>61</v>
      </c>
      <c r="D396" s="80"/>
      <c r="E396" s="80"/>
      <c r="F396" s="80"/>
      <c r="G396" s="123"/>
      <c r="H396" s="120"/>
      <c r="I396" s="120"/>
      <c r="J396" s="120"/>
      <c r="K396" s="80"/>
      <c r="L396" s="80"/>
      <c r="M396" s="80"/>
      <c r="N396" s="681" t="e">
        <f>#REF!</f>
        <v>#REF!</v>
      </c>
      <c r="O396" s="674"/>
      <c r="P396" s="674"/>
      <c r="Q396" s="674"/>
      <c r="R396" s="674"/>
      <c r="S396" s="674"/>
      <c r="T396" s="674"/>
      <c r="U396" s="674"/>
      <c r="V396" s="124" t="s">
        <v>87</v>
      </c>
      <c r="W396" s="120"/>
      <c r="X396" s="692" t="s">
        <v>461</v>
      </c>
      <c r="Y396" s="691"/>
      <c r="Z396" s="691"/>
      <c r="AA396" s="691"/>
      <c r="AB396" s="124" t="s">
        <v>89</v>
      </c>
      <c r="AC396" s="120"/>
      <c r="AD396" s="684" t="e">
        <f>INT(N396/68)</f>
        <v>#REF!</v>
      </c>
      <c r="AE396" s="691"/>
      <c r="AF396" s="691"/>
      <c r="AG396" s="691"/>
      <c r="AH396" s="691"/>
      <c r="AI396" s="691"/>
      <c r="AJ396" s="691"/>
      <c r="AK396" s="177"/>
      <c r="AL396" s="80"/>
      <c r="AM396" s="80"/>
      <c r="AN396" s="80"/>
      <c r="AO396" s="80"/>
      <c r="AP396" s="80"/>
      <c r="AQ396" s="80"/>
      <c r="AR396" s="80"/>
      <c r="AS396" s="80"/>
      <c r="AT396" s="80"/>
      <c r="AU396" s="80"/>
      <c r="AV396" s="80"/>
      <c r="AW396" s="80"/>
      <c r="AX396" s="80"/>
      <c r="AY396" s="80"/>
      <c r="AZ396" s="80"/>
      <c r="BA396" s="80"/>
      <c r="BB396" s="80"/>
      <c r="BC396" s="80"/>
      <c r="BD396" s="80"/>
      <c r="BE396" s="80"/>
      <c r="BF396" s="80"/>
      <c r="BG396" s="80"/>
      <c r="BH396" s="80"/>
      <c r="BI396" s="80"/>
      <c r="BJ396" s="80"/>
      <c r="BK396" s="80"/>
      <c r="BL396" s="80"/>
      <c r="BM396" s="80"/>
      <c r="BN396" s="80"/>
      <c r="BO396" s="80"/>
      <c r="BP396" s="80"/>
      <c r="BQ396" s="115" t="e">
        <f>SUM(BR396:BT396)</f>
        <v>#REF!</v>
      </c>
      <c r="BR396" s="115" t="e">
        <f>AD396</f>
        <v>#REF!</v>
      </c>
      <c r="BS396" s="115"/>
      <c r="BT396" s="115"/>
      <c r="BW396" s="159"/>
    </row>
    <row r="397" spans="1:75" ht="18" customHeight="1">
      <c r="A397" s="113"/>
      <c r="B397" s="80"/>
      <c r="C397" s="80" t="s">
        <v>62</v>
      </c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681" t="e">
        <f>#REF!</f>
        <v>#REF!</v>
      </c>
      <c r="O397" s="674"/>
      <c r="P397" s="674"/>
      <c r="Q397" s="674"/>
      <c r="R397" s="674"/>
      <c r="S397" s="674"/>
      <c r="T397" s="674"/>
      <c r="U397" s="674"/>
      <c r="V397" s="124" t="s">
        <v>87</v>
      </c>
      <c r="W397" s="120"/>
      <c r="X397" s="692" t="s">
        <v>461</v>
      </c>
      <c r="Y397" s="691"/>
      <c r="Z397" s="691"/>
      <c r="AA397" s="691"/>
      <c r="AB397" s="124" t="s">
        <v>89</v>
      </c>
      <c r="AC397" s="120"/>
      <c r="AD397" s="684" t="e">
        <f>INT(N397/68)</f>
        <v>#REF!</v>
      </c>
      <c r="AE397" s="691"/>
      <c r="AF397" s="691"/>
      <c r="AG397" s="691"/>
      <c r="AH397" s="691"/>
      <c r="AI397" s="691"/>
      <c r="AJ397" s="691"/>
      <c r="AK397" s="177"/>
      <c r="AL397" s="80"/>
      <c r="AM397" s="80"/>
      <c r="AN397" s="80"/>
      <c r="AO397" s="80"/>
      <c r="AP397" s="80"/>
      <c r="AQ397" s="80"/>
      <c r="AR397" s="80"/>
      <c r="AS397" s="80"/>
      <c r="AT397" s="80"/>
      <c r="AU397" s="80"/>
      <c r="AV397" s="80"/>
      <c r="AW397" s="80"/>
      <c r="AX397" s="80"/>
      <c r="AY397" s="80"/>
      <c r="AZ397" s="80"/>
      <c r="BA397" s="80"/>
      <c r="BB397" s="80"/>
      <c r="BC397" s="80"/>
      <c r="BD397" s="80"/>
      <c r="BE397" s="80"/>
      <c r="BF397" s="80"/>
      <c r="BG397" s="80"/>
      <c r="BH397" s="80"/>
      <c r="BI397" s="80"/>
      <c r="BJ397" s="80"/>
      <c r="BK397" s="80"/>
      <c r="BL397" s="80"/>
      <c r="BM397" s="80"/>
      <c r="BN397" s="80"/>
      <c r="BO397" s="80"/>
      <c r="BP397" s="80"/>
      <c r="BQ397" s="115" t="e">
        <f>SUM(BR397:BT397)</f>
        <v>#REF!</v>
      </c>
      <c r="BR397" s="115"/>
      <c r="BS397" s="115"/>
      <c r="BT397" s="115" t="e">
        <f>AD397</f>
        <v>#REF!</v>
      </c>
    </row>
    <row r="398" spans="1:75" ht="18" customHeight="1">
      <c r="A398" s="113"/>
      <c r="B398" s="80"/>
      <c r="C398" s="80" t="s">
        <v>57</v>
      </c>
      <c r="D398" s="80"/>
      <c r="E398" s="80"/>
      <c r="F398" s="80"/>
      <c r="G398" s="80"/>
      <c r="H398" s="80"/>
      <c r="I398" s="80"/>
      <c r="J398" s="80"/>
      <c r="K398" s="80"/>
      <c r="L398" s="127"/>
      <c r="M398" s="80"/>
      <c r="N398" s="80"/>
      <c r="O398" s="80"/>
      <c r="P398" s="80"/>
      <c r="Q398" s="80"/>
      <c r="R398" s="80"/>
      <c r="S398" s="80"/>
      <c r="T398" s="128"/>
      <c r="U398" s="80"/>
      <c r="V398" s="129"/>
      <c r="W398" s="80"/>
      <c r="X398" s="80"/>
      <c r="Y398" s="80"/>
      <c r="Z398" s="80"/>
      <c r="AA398" s="80"/>
      <c r="AB398" s="80"/>
      <c r="AC398" s="80"/>
      <c r="AD398" s="129"/>
      <c r="AE398" s="80"/>
      <c r="AF398" s="80"/>
      <c r="AG398" s="80"/>
      <c r="AH398" s="80"/>
      <c r="AI398" s="128"/>
      <c r="AJ398" s="80"/>
      <c r="AK398" s="129"/>
      <c r="AL398" s="80"/>
      <c r="AM398" s="80"/>
      <c r="AN398" s="80"/>
      <c r="AO398" s="80"/>
      <c r="AP398" s="80"/>
      <c r="AQ398" s="80"/>
      <c r="AR398" s="80"/>
      <c r="AS398" s="80"/>
      <c r="AT398" s="80"/>
      <c r="AU398" s="80"/>
      <c r="AV398" s="80"/>
      <c r="AW398" s="80"/>
      <c r="AX398" s="80"/>
      <c r="AY398" s="80"/>
      <c r="AZ398" s="80"/>
      <c r="BA398" s="80"/>
      <c r="BB398" s="80"/>
      <c r="BC398" s="80"/>
      <c r="BD398" s="80"/>
      <c r="BE398" s="80"/>
      <c r="BF398" s="80"/>
      <c r="BG398" s="80"/>
      <c r="BH398" s="80"/>
      <c r="BI398" s="80"/>
      <c r="BJ398" s="80"/>
      <c r="BK398" s="80"/>
      <c r="BL398" s="80"/>
      <c r="BM398" s="80"/>
      <c r="BN398" s="80"/>
      <c r="BO398" s="80"/>
      <c r="BP398" s="80"/>
      <c r="BQ398" s="130" t="e">
        <f>SUM(BR398:BT398)</f>
        <v>#REF!</v>
      </c>
      <c r="BR398" s="130" t="e">
        <f>SUM(BR395:BR397)</f>
        <v>#REF!</v>
      </c>
      <c r="BS398" s="130" t="e">
        <f>SUM(BS395:BS397)</f>
        <v>#REF!</v>
      </c>
      <c r="BT398" s="130" t="e">
        <f>SUM(BT395:BT397)</f>
        <v>#REF!</v>
      </c>
    </row>
    <row r="399" spans="1:75" ht="18" customHeight="1">
      <c r="A399" s="113"/>
      <c r="B399" s="24" t="s">
        <v>463</v>
      </c>
      <c r="C399" s="80"/>
      <c r="D399" s="80"/>
      <c r="E399" s="80"/>
      <c r="F399" s="80"/>
      <c r="G399" s="80"/>
      <c r="H399" s="80"/>
      <c r="I399" s="80"/>
      <c r="J399" s="80"/>
      <c r="K399" s="80"/>
      <c r="L399" s="127"/>
      <c r="M399" s="80"/>
      <c r="N399" s="80"/>
      <c r="O399" s="80"/>
      <c r="P399" s="80"/>
      <c r="Q399" s="80"/>
      <c r="R399" s="80"/>
      <c r="S399" s="80"/>
      <c r="T399" s="128"/>
      <c r="U399" s="80"/>
      <c r="V399" s="129"/>
      <c r="W399" s="80"/>
      <c r="X399" s="80"/>
      <c r="Y399" s="80"/>
      <c r="Z399" s="80"/>
      <c r="AA399" s="80"/>
      <c r="AB399" s="80"/>
      <c r="AC399" s="80"/>
      <c r="AD399" s="129"/>
      <c r="AE399" s="80"/>
      <c r="AF399" s="80"/>
      <c r="AG399" s="80"/>
      <c r="AH399" s="80"/>
      <c r="AI399" s="80"/>
      <c r="AJ399" s="80"/>
      <c r="AK399" s="129"/>
      <c r="AL399" s="80"/>
      <c r="AM399" s="80"/>
      <c r="AN399" s="80"/>
      <c r="AO399" s="80"/>
      <c r="AP399" s="80"/>
      <c r="AQ399" s="80"/>
      <c r="AR399" s="80"/>
      <c r="AS399" s="80"/>
      <c r="AT399" s="80"/>
      <c r="AU399" s="80"/>
      <c r="AV399" s="80"/>
      <c r="AW399" s="80"/>
      <c r="AX399" s="80"/>
      <c r="AY399" s="80"/>
      <c r="AZ399" s="80"/>
      <c r="BA399" s="80"/>
      <c r="BB399" s="80"/>
      <c r="BC399" s="80"/>
      <c r="BD399" s="80"/>
      <c r="BE399" s="80"/>
      <c r="BF399" s="80"/>
      <c r="BG399" s="80"/>
      <c r="BH399" s="80"/>
      <c r="BI399" s="80"/>
      <c r="BJ399" s="80"/>
      <c r="BK399" s="80"/>
      <c r="BL399" s="80"/>
      <c r="BM399" s="80"/>
      <c r="BN399" s="80"/>
      <c r="BO399" s="80"/>
      <c r="BP399" s="80"/>
      <c r="BQ399" s="115"/>
      <c r="BR399" s="115"/>
      <c r="BS399" s="115"/>
      <c r="BT399" s="115"/>
    </row>
    <row r="400" spans="1:75" ht="18" customHeight="1">
      <c r="A400" s="113"/>
      <c r="B400" s="80"/>
      <c r="C400" s="24" t="s">
        <v>484</v>
      </c>
      <c r="D400" s="80"/>
      <c r="E400" s="80"/>
      <c r="F400" s="80"/>
      <c r="G400" s="80"/>
      <c r="H400" s="80"/>
      <c r="I400" s="80"/>
      <c r="J400" s="80"/>
      <c r="K400" s="80"/>
      <c r="L400" s="127"/>
      <c r="M400" s="80"/>
      <c r="N400" s="685" t="s">
        <v>525</v>
      </c>
      <c r="O400" s="686"/>
      <c r="P400" s="686"/>
      <c r="Q400" s="686"/>
      <c r="R400" s="686"/>
      <c r="S400" s="686"/>
      <c r="T400" s="686"/>
      <c r="U400" s="686"/>
      <c r="V400" s="686"/>
      <c r="W400" s="686"/>
      <c r="X400" s="686"/>
      <c r="Y400" s="686"/>
      <c r="Z400" s="686"/>
      <c r="AA400" s="80"/>
      <c r="AB400" s="80"/>
      <c r="AC400" s="80"/>
      <c r="AD400" s="129"/>
      <c r="AE400" s="80"/>
      <c r="AF400" s="80"/>
      <c r="AG400" s="80"/>
      <c r="AH400" s="80"/>
      <c r="AI400" s="80"/>
      <c r="AJ400" s="80"/>
      <c r="AK400" s="129"/>
      <c r="AL400" s="80"/>
      <c r="AM400" s="80"/>
      <c r="AN400" s="80"/>
      <c r="AO400" s="80"/>
      <c r="AP400" s="80"/>
      <c r="AQ400" s="80"/>
      <c r="AR400" s="80"/>
      <c r="AS400" s="80"/>
      <c r="AT400" s="80"/>
      <c r="AU400" s="80"/>
      <c r="AV400" s="80"/>
      <c r="AW400" s="80"/>
      <c r="AX400" s="80"/>
      <c r="AY400" s="80"/>
      <c r="AZ400" s="80"/>
      <c r="BA400" s="80"/>
      <c r="BB400" s="80"/>
      <c r="BC400" s="80"/>
      <c r="BD400" s="80"/>
      <c r="BE400" s="80"/>
      <c r="BF400" s="80"/>
      <c r="BG400" s="80"/>
      <c r="BH400" s="80"/>
      <c r="BI400" s="80"/>
      <c r="BJ400" s="80"/>
      <c r="BK400" s="80"/>
      <c r="BL400" s="80"/>
      <c r="BM400" s="80"/>
      <c r="BN400" s="80"/>
      <c r="BO400" s="80"/>
      <c r="BP400" s="80"/>
      <c r="BQ400" s="115"/>
      <c r="BR400" s="115"/>
      <c r="BS400" s="115"/>
      <c r="BT400" s="115"/>
    </row>
    <row r="401" spans="1:72" ht="18" customHeight="1">
      <c r="A401" s="113"/>
      <c r="B401" s="80"/>
      <c r="C401" s="677" t="s">
        <v>478</v>
      </c>
      <c r="D401" s="698"/>
      <c r="E401" s="698"/>
      <c r="F401" s="698"/>
      <c r="G401" s="698"/>
      <c r="H401" s="698"/>
      <c r="I401" s="698"/>
      <c r="J401" s="698"/>
      <c r="K401" s="698"/>
      <c r="L401" s="698"/>
      <c r="M401" s="698"/>
      <c r="N401" s="698"/>
      <c r="O401" s="698"/>
      <c r="P401" s="698"/>
      <c r="Q401" s="698"/>
      <c r="R401" s="698"/>
      <c r="S401" s="698"/>
      <c r="T401" s="698"/>
      <c r="U401" s="698"/>
      <c r="V401" s="698"/>
      <c r="W401" s="698"/>
      <c r="X401" s="698"/>
      <c r="Y401" s="698"/>
      <c r="Z401" s="698"/>
      <c r="AA401" s="698"/>
      <c r="AB401" s="698"/>
      <c r="AC401" s="698"/>
      <c r="AD401" s="698"/>
      <c r="AE401" s="698"/>
      <c r="AF401" s="698"/>
      <c r="AG401" s="698"/>
      <c r="AH401" s="698"/>
      <c r="AI401" s="698"/>
      <c r="AJ401" s="698"/>
      <c r="AK401" s="698"/>
      <c r="AL401" s="698"/>
      <c r="AM401" s="698"/>
      <c r="AN401" s="698"/>
      <c r="AO401" s="698"/>
      <c r="AP401" s="122"/>
      <c r="AQ401" s="122"/>
      <c r="AR401" s="122"/>
      <c r="AS401" s="80"/>
      <c r="AT401" s="80"/>
      <c r="AU401" s="80"/>
      <c r="AV401" s="80"/>
      <c r="AW401" s="80"/>
      <c r="AX401" s="80"/>
      <c r="AY401" s="80"/>
      <c r="AZ401" s="80"/>
      <c r="BA401" s="80"/>
      <c r="BB401" s="80"/>
      <c r="BC401" s="80"/>
      <c r="BD401" s="80"/>
      <c r="BE401" s="80"/>
      <c r="BF401" s="80"/>
      <c r="BG401" s="80"/>
      <c r="BH401" s="80"/>
      <c r="BI401" s="80"/>
      <c r="BJ401" s="80"/>
      <c r="BK401" s="80"/>
      <c r="BL401" s="80"/>
      <c r="BM401" s="80"/>
      <c r="BN401" s="80"/>
      <c r="BO401" s="80"/>
      <c r="BP401" s="80"/>
      <c r="BQ401" s="115"/>
      <c r="BR401" s="115"/>
      <c r="BS401" s="115"/>
      <c r="BT401" s="115"/>
    </row>
    <row r="402" spans="1:72" ht="18" customHeight="1">
      <c r="A402" s="113"/>
      <c r="B402" s="80"/>
      <c r="C402" s="677" t="s">
        <v>479</v>
      </c>
      <c r="D402" s="698"/>
      <c r="E402" s="698"/>
      <c r="F402" s="698"/>
      <c r="G402" s="698"/>
      <c r="H402" s="698"/>
      <c r="I402" s="698"/>
      <c r="J402" s="698"/>
      <c r="K402" s="698"/>
      <c r="L402" s="698"/>
      <c r="M402" s="698"/>
      <c r="N402" s="698"/>
      <c r="O402" s="698"/>
      <c r="P402" s="698"/>
      <c r="Q402" s="698"/>
      <c r="R402" s="698"/>
      <c r="S402" s="698"/>
      <c r="T402" s="698"/>
      <c r="U402" s="698"/>
      <c r="V402" s="698"/>
      <c r="W402" s="698"/>
      <c r="X402" s="698"/>
      <c r="Y402" s="698"/>
      <c r="Z402" s="698"/>
      <c r="AA402" s="698"/>
      <c r="AB402" s="698"/>
      <c r="AC402" s="698"/>
      <c r="AD402" s="698"/>
      <c r="AE402" s="698"/>
      <c r="AF402" s="698"/>
      <c r="AG402" s="698"/>
      <c r="AH402" s="698"/>
      <c r="AI402" s="698"/>
      <c r="AJ402" s="698"/>
      <c r="AK402" s="698"/>
      <c r="AL402" s="698"/>
      <c r="AM402" s="698"/>
      <c r="AN402" s="698"/>
      <c r="AO402" s="698"/>
      <c r="AP402" s="122"/>
      <c r="AQ402" s="122"/>
      <c r="AR402" s="122"/>
      <c r="AS402" s="80"/>
      <c r="AT402" s="80"/>
      <c r="AU402" s="80"/>
      <c r="AV402" s="80"/>
      <c r="AW402" s="80"/>
      <c r="AX402" s="80"/>
      <c r="AY402" s="80"/>
      <c r="AZ402" s="80"/>
      <c r="BA402" s="80"/>
      <c r="BB402" s="80"/>
      <c r="BC402" s="80"/>
      <c r="BD402" s="80"/>
      <c r="BE402" s="80"/>
      <c r="BF402" s="80"/>
      <c r="BG402" s="80"/>
      <c r="BH402" s="80"/>
      <c r="BI402" s="80"/>
      <c r="BJ402" s="80"/>
      <c r="BK402" s="80"/>
      <c r="BL402" s="80"/>
      <c r="BM402" s="80"/>
      <c r="BN402" s="80"/>
      <c r="BO402" s="80"/>
      <c r="BP402" s="80"/>
      <c r="BQ402" s="115"/>
      <c r="BR402" s="115"/>
      <c r="BS402" s="115"/>
      <c r="BT402" s="115"/>
    </row>
    <row r="403" spans="1:72" ht="18" customHeight="1">
      <c r="A403" s="113"/>
      <c r="B403" s="80"/>
      <c r="C403" s="80"/>
      <c r="D403" s="80"/>
      <c r="E403" s="80" t="s">
        <v>378</v>
      </c>
      <c r="F403" s="80"/>
      <c r="G403" s="80"/>
      <c r="H403" s="80"/>
      <c r="I403" s="80"/>
      <c r="J403" s="80"/>
      <c r="K403" s="80"/>
      <c r="L403" s="127"/>
      <c r="M403" s="80"/>
      <c r="N403" s="80"/>
      <c r="O403" s="80"/>
      <c r="P403" s="687" t="e">
        <f>#REF!</f>
        <v>#REF!</v>
      </c>
      <c r="Q403" s="693"/>
      <c r="R403" s="693"/>
      <c r="S403" s="693"/>
      <c r="T403" s="693"/>
      <c r="U403" s="693"/>
      <c r="V403" s="124" t="s">
        <v>87</v>
      </c>
      <c r="W403" s="120"/>
      <c r="X403" s="692" t="s">
        <v>461</v>
      </c>
      <c r="Y403" s="691"/>
      <c r="Z403" s="691"/>
      <c r="AA403" s="691"/>
      <c r="AB403" s="124" t="s">
        <v>89</v>
      </c>
      <c r="AC403" s="120"/>
      <c r="AD403" s="684" t="e">
        <f>INT((P403/68)*0.5)</f>
        <v>#REF!</v>
      </c>
      <c r="AE403" s="691"/>
      <c r="AF403" s="691"/>
      <c r="AG403" s="691"/>
      <c r="AH403" s="691"/>
      <c r="AI403" s="691"/>
      <c r="AJ403" s="691"/>
      <c r="AK403" s="694" t="s">
        <v>472</v>
      </c>
      <c r="AL403" s="695"/>
      <c r="AM403" s="695"/>
      <c r="AN403" s="695"/>
      <c r="AO403" s="695"/>
      <c r="AP403" s="695"/>
      <c r="AQ403" s="695"/>
      <c r="AR403" s="695"/>
      <c r="AS403" s="695"/>
      <c r="AT403" s="695"/>
      <c r="AU403" s="695"/>
      <c r="AV403" s="704"/>
      <c r="AW403" s="704"/>
      <c r="AX403" s="704"/>
      <c r="AY403" s="704"/>
      <c r="AZ403" s="704"/>
      <c r="BA403" s="704"/>
      <c r="BB403" s="704"/>
      <c r="BC403" s="80"/>
      <c r="BD403" s="80"/>
      <c r="BE403" s="80"/>
      <c r="BF403" s="80"/>
      <c r="BG403" s="80"/>
      <c r="BH403" s="80"/>
      <c r="BI403" s="80"/>
      <c r="BJ403" s="80"/>
      <c r="BK403" s="80"/>
      <c r="BL403" s="80"/>
      <c r="BM403" s="80"/>
      <c r="BN403" s="80"/>
      <c r="BO403" s="80"/>
      <c r="BP403" s="80"/>
      <c r="BQ403" s="115" t="e">
        <f>SUM(BR403:BT403)</f>
        <v>#REF!</v>
      </c>
      <c r="BR403" s="116"/>
      <c r="BS403" s="116" t="e">
        <f>INT(AD403)</f>
        <v>#REF!</v>
      </c>
      <c r="BT403" s="116"/>
    </row>
    <row r="404" spans="1:72" ht="18" customHeight="1">
      <c r="A404" s="113"/>
      <c r="B404" s="80"/>
      <c r="C404" s="80"/>
      <c r="D404" s="80"/>
      <c r="E404" s="80" t="s">
        <v>61</v>
      </c>
      <c r="F404" s="80"/>
      <c r="G404" s="80"/>
      <c r="H404" s="80"/>
      <c r="I404" s="80"/>
      <c r="J404" s="80"/>
      <c r="K404" s="80"/>
      <c r="L404" s="127"/>
      <c r="M404" s="80"/>
      <c r="N404" s="80"/>
      <c r="O404" s="80"/>
      <c r="P404" s="687" t="e">
        <f>#REF!</f>
        <v>#REF!</v>
      </c>
      <c r="Q404" s="693"/>
      <c r="R404" s="693"/>
      <c r="S404" s="693"/>
      <c r="T404" s="693"/>
      <c r="U404" s="693"/>
      <c r="V404" s="124" t="s">
        <v>87</v>
      </c>
      <c r="W404" s="120"/>
      <c r="X404" s="692" t="s">
        <v>461</v>
      </c>
      <c r="Y404" s="691"/>
      <c r="Z404" s="691"/>
      <c r="AA404" s="691"/>
      <c r="AB404" s="124" t="s">
        <v>89</v>
      </c>
      <c r="AC404" s="120"/>
      <c r="AD404" s="684" t="e">
        <f>INT((P404/68)*0.5)</f>
        <v>#REF!</v>
      </c>
      <c r="AE404" s="691"/>
      <c r="AF404" s="691"/>
      <c r="AG404" s="691"/>
      <c r="AH404" s="691"/>
      <c r="AI404" s="691"/>
      <c r="AJ404" s="691"/>
      <c r="AK404" s="694" t="s">
        <v>472</v>
      </c>
      <c r="AL404" s="695"/>
      <c r="AM404" s="695"/>
      <c r="AN404" s="695"/>
      <c r="AO404" s="695"/>
      <c r="AP404" s="695"/>
      <c r="AQ404" s="695"/>
      <c r="AR404" s="695"/>
      <c r="AS404" s="695"/>
      <c r="AT404" s="695"/>
      <c r="AU404" s="695"/>
      <c r="AV404" s="704"/>
      <c r="AW404" s="704"/>
      <c r="AX404" s="704"/>
      <c r="AY404" s="704"/>
      <c r="AZ404" s="704"/>
      <c r="BA404" s="704"/>
      <c r="BB404" s="704"/>
      <c r="BC404" s="80"/>
      <c r="BD404" s="80"/>
      <c r="BE404" s="80"/>
      <c r="BF404" s="80"/>
      <c r="BG404" s="80"/>
      <c r="BH404" s="80"/>
      <c r="BI404" s="80"/>
      <c r="BJ404" s="80"/>
      <c r="BK404" s="80"/>
      <c r="BL404" s="80"/>
      <c r="BM404" s="80"/>
      <c r="BN404" s="80"/>
      <c r="BO404" s="80"/>
      <c r="BP404" s="80"/>
      <c r="BQ404" s="115" t="e">
        <f>SUM(BR404:BT404)</f>
        <v>#REF!</v>
      </c>
      <c r="BR404" s="116" t="e">
        <f>AD404</f>
        <v>#REF!</v>
      </c>
      <c r="BS404" s="116"/>
      <c r="BT404" s="116"/>
    </row>
    <row r="405" spans="1:72" ht="18" customHeight="1">
      <c r="A405" s="113"/>
      <c r="B405" s="80"/>
      <c r="C405" s="80"/>
      <c r="D405" s="80"/>
      <c r="E405" s="80" t="s">
        <v>62</v>
      </c>
      <c r="F405" s="80"/>
      <c r="G405" s="80"/>
      <c r="H405" s="80"/>
      <c r="I405" s="80"/>
      <c r="J405" s="80"/>
      <c r="K405" s="80"/>
      <c r="L405" s="127"/>
      <c r="M405" s="80"/>
      <c r="N405" s="80"/>
      <c r="O405" s="80"/>
      <c r="P405" s="687" t="e">
        <f>#REF!</f>
        <v>#REF!</v>
      </c>
      <c r="Q405" s="693"/>
      <c r="R405" s="693"/>
      <c r="S405" s="693"/>
      <c r="T405" s="693"/>
      <c r="U405" s="693"/>
      <c r="V405" s="124" t="s">
        <v>87</v>
      </c>
      <c r="W405" s="120"/>
      <c r="X405" s="692" t="s">
        <v>461</v>
      </c>
      <c r="Y405" s="691"/>
      <c r="Z405" s="691"/>
      <c r="AA405" s="691"/>
      <c r="AB405" s="124" t="s">
        <v>89</v>
      </c>
      <c r="AC405" s="120"/>
      <c r="AD405" s="684" t="e">
        <f>INT((P405/68)*0.5)</f>
        <v>#REF!</v>
      </c>
      <c r="AE405" s="691"/>
      <c r="AF405" s="691"/>
      <c r="AG405" s="691"/>
      <c r="AH405" s="691"/>
      <c r="AI405" s="691"/>
      <c r="AJ405" s="691"/>
      <c r="AK405" s="694" t="s">
        <v>472</v>
      </c>
      <c r="AL405" s="695"/>
      <c r="AM405" s="695"/>
      <c r="AN405" s="695"/>
      <c r="AO405" s="695"/>
      <c r="AP405" s="695"/>
      <c r="AQ405" s="695"/>
      <c r="AR405" s="695"/>
      <c r="AS405" s="695"/>
      <c r="AT405" s="695"/>
      <c r="AU405" s="695"/>
      <c r="AV405" s="704"/>
      <c r="AW405" s="704"/>
      <c r="AX405" s="704"/>
      <c r="AY405" s="704"/>
      <c r="AZ405" s="704"/>
      <c r="BA405" s="704"/>
      <c r="BB405" s="704"/>
      <c r="BC405" s="80"/>
      <c r="BD405" s="80"/>
      <c r="BE405" s="80"/>
      <c r="BF405" s="80"/>
      <c r="BG405" s="80"/>
      <c r="BH405" s="80"/>
      <c r="BI405" s="80"/>
      <c r="BJ405" s="80"/>
      <c r="BK405" s="80"/>
      <c r="BL405" s="80"/>
      <c r="BM405" s="80"/>
      <c r="BN405" s="80"/>
      <c r="BO405" s="80"/>
      <c r="BP405" s="80"/>
      <c r="BQ405" s="115" t="e">
        <f>SUM(BR405:BT405)</f>
        <v>#REF!</v>
      </c>
      <c r="BR405" s="116"/>
      <c r="BS405" s="116"/>
      <c r="BT405" s="471" t="e">
        <f>AD405</f>
        <v>#REF!</v>
      </c>
    </row>
    <row r="406" spans="1:72" ht="18" customHeight="1">
      <c r="A406" s="113"/>
      <c r="B406" s="80"/>
      <c r="C406" s="80" t="s">
        <v>382</v>
      </c>
      <c r="D406" s="80"/>
      <c r="E406" s="80"/>
      <c r="F406" s="80"/>
      <c r="G406" s="80"/>
      <c r="H406" s="80"/>
      <c r="I406" s="80"/>
      <c r="J406" s="80"/>
      <c r="K406" s="80"/>
      <c r="L406" s="127"/>
      <c r="M406" s="80"/>
      <c r="N406" s="80"/>
      <c r="O406" s="80"/>
      <c r="P406" s="80"/>
      <c r="Q406" s="80"/>
      <c r="R406" s="80"/>
      <c r="S406" s="80"/>
      <c r="T406" s="128"/>
      <c r="U406" s="80"/>
      <c r="V406" s="129"/>
      <c r="W406" s="80"/>
      <c r="X406" s="80"/>
      <c r="Y406" s="80"/>
      <c r="Z406" s="80"/>
      <c r="AA406" s="80"/>
      <c r="AB406" s="80"/>
      <c r="AC406" s="80"/>
      <c r="AD406" s="129"/>
      <c r="AE406" s="80"/>
      <c r="AF406" s="80"/>
      <c r="AG406" s="80"/>
      <c r="AH406" s="80"/>
      <c r="AI406" s="128"/>
      <c r="AJ406" s="80"/>
      <c r="AK406" s="129"/>
      <c r="AL406" s="80"/>
      <c r="AM406" s="80"/>
      <c r="AN406" s="80"/>
      <c r="AO406" s="80"/>
      <c r="AP406" s="80"/>
      <c r="AQ406" s="80"/>
      <c r="AR406" s="80"/>
      <c r="AS406" s="80"/>
      <c r="AT406" s="80"/>
      <c r="AU406" s="80"/>
      <c r="AV406" s="80"/>
      <c r="AW406" s="80"/>
      <c r="AX406" s="80"/>
      <c r="AY406" s="80"/>
      <c r="AZ406" s="80"/>
      <c r="BA406" s="80"/>
      <c r="BB406" s="80"/>
      <c r="BC406" s="80"/>
      <c r="BD406" s="80"/>
      <c r="BE406" s="80"/>
      <c r="BF406" s="80"/>
      <c r="BG406" s="80"/>
      <c r="BH406" s="80"/>
      <c r="BI406" s="80"/>
      <c r="BJ406" s="80"/>
      <c r="BK406" s="80"/>
      <c r="BL406" s="80"/>
      <c r="BM406" s="80"/>
      <c r="BN406" s="80"/>
      <c r="BO406" s="80"/>
      <c r="BP406" s="80"/>
      <c r="BQ406" s="130" t="e">
        <f>SUM(BR406:BT406)</f>
        <v>#REF!</v>
      </c>
      <c r="BR406" s="130" t="e">
        <f>SUM(BR399:BR405)</f>
        <v>#REF!</v>
      </c>
      <c r="BS406" s="130" t="e">
        <f>SUM(BS399:BS405)</f>
        <v>#REF!</v>
      </c>
      <c r="BT406" s="130" t="e">
        <f>SUM(BT399:BT405)</f>
        <v>#REF!</v>
      </c>
    </row>
    <row r="407" spans="1:72" ht="18" customHeight="1">
      <c r="A407" s="113"/>
      <c r="B407" s="80"/>
      <c r="C407" s="80"/>
      <c r="D407" s="80"/>
      <c r="E407" s="80"/>
      <c r="F407" s="80"/>
      <c r="G407" s="80"/>
      <c r="H407" s="80"/>
      <c r="I407" s="80"/>
      <c r="J407" s="80"/>
      <c r="K407" s="80"/>
      <c r="L407" s="127"/>
      <c r="M407" s="80"/>
      <c r="N407" s="80"/>
      <c r="O407" s="80"/>
      <c r="P407" s="80"/>
      <c r="Q407" s="80"/>
      <c r="R407" s="80"/>
      <c r="S407" s="80"/>
      <c r="T407" s="128"/>
      <c r="U407" s="80"/>
      <c r="V407" s="129"/>
      <c r="W407" s="80"/>
      <c r="X407" s="80"/>
      <c r="Y407" s="80"/>
      <c r="Z407" s="80"/>
      <c r="AA407" s="80"/>
      <c r="AB407" s="80"/>
      <c r="AC407" s="80"/>
      <c r="AD407" s="129"/>
      <c r="AE407" s="80"/>
      <c r="AF407" s="80"/>
      <c r="AG407" s="80"/>
      <c r="AH407" s="80"/>
      <c r="AI407" s="128"/>
      <c r="AJ407" s="80"/>
      <c r="AK407" s="129"/>
      <c r="AL407" s="80"/>
      <c r="AM407" s="80"/>
      <c r="AN407" s="80"/>
      <c r="AO407" s="80"/>
      <c r="AP407" s="80"/>
      <c r="AQ407" s="80"/>
      <c r="AR407" s="80"/>
      <c r="AS407" s="80"/>
      <c r="AT407" s="80"/>
      <c r="AU407" s="80"/>
      <c r="AV407" s="80"/>
      <c r="AW407" s="80"/>
      <c r="AX407" s="80"/>
      <c r="AY407" s="80"/>
      <c r="AZ407" s="80"/>
      <c r="BA407" s="80"/>
      <c r="BB407" s="80"/>
      <c r="BC407" s="80"/>
      <c r="BD407" s="80"/>
      <c r="BE407" s="80"/>
      <c r="BF407" s="80"/>
      <c r="BG407" s="80"/>
      <c r="BH407" s="80"/>
      <c r="BI407" s="80"/>
      <c r="BJ407" s="80"/>
      <c r="BK407" s="80"/>
      <c r="BL407" s="80"/>
      <c r="BM407" s="80"/>
      <c r="BN407" s="80"/>
      <c r="BO407" s="80"/>
      <c r="BP407" s="80"/>
      <c r="BQ407" s="115"/>
      <c r="BR407" s="115"/>
      <c r="BS407" s="115"/>
      <c r="BT407" s="115"/>
    </row>
    <row r="408" spans="1:72" ht="18" customHeight="1">
      <c r="A408" s="113"/>
      <c r="B408" s="80"/>
      <c r="C408" s="80"/>
      <c r="D408" s="80"/>
      <c r="E408" s="80"/>
      <c r="F408" s="80"/>
      <c r="G408" s="80"/>
      <c r="H408" s="80"/>
      <c r="I408" s="80"/>
      <c r="J408" s="80"/>
      <c r="K408" s="80"/>
      <c r="L408" s="127"/>
      <c r="M408" s="80"/>
      <c r="N408" s="80"/>
      <c r="O408" s="80"/>
      <c r="P408" s="80"/>
      <c r="Q408" s="80"/>
      <c r="R408" s="80"/>
      <c r="S408" s="80"/>
      <c r="T408" s="128"/>
      <c r="U408" s="80"/>
      <c r="V408" s="129"/>
      <c r="W408" s="80"/>
      <c r="X408" s="80"/>
      <c r="Y408" s="80"/>
      <c r="Z408" s="80"/>
      <c r="AA408" s="80"/>
      <c r="AB408" s="80"/>
      <c r="AC408" s="80"/>
      <c r="AD408" s="129"/>
      <c r="AE408" s="80"/>
      <c r="AF408" s="80"/>
      <c r="AG408" s="80"/>
      <c r="AH408" s="80"/>
      <c r="AI408" s="128"/>
      <c r="AJ408" s="80"/>
      <c r="AK408" s="129"/>
      <c r="AL408" s="80"/>
      <c r="AM408" s="80"/>
      <c r="AN408" s="80"/>
      <c r="AO408" s="80"/>
      <c r="AP408" s="80"/>
      <c r="AQ408" s="80"/>
      <c r="AR408" s="80"/>
      <c r="AS408" s="80"/>
      <c r="AT408" s="80"/>
      <c r="AU408" s="80"/>
      <c r="AV408" s="80"/>
      <c r="AW408" s="80"/>
      <c r="AX408" s="80"/>
      <c r="AY408" s="80"/>
      <c r="AZ408" s="80"/>
      <c r="BA408" s="80"/>
      <c r="BB408" s="80"/>
      <c r="BC408" s="80"/>
      <c r="BD408" s="80"/>
      <c r="BE408" s="80"/>
      <c r="BF408" s="80"/>
      <c r="BG408" s="80"/>
      <c r="BH408" s="80"/>
      <c r="BI408" s="80"/>
      <c r="BJ408" s="80"/>
      <c r="BK408" s="80"/>
      <c r="BL408" s="80"/>
      <c r="BM408" s="80"/>
      <c r="BN408" s="80"/>
      <c r="BO408" s="80"/>
      <c r="BP408" s="80"/>
      <c r="BQ408" s="115"/>
      <c r="BR408" s="115"/>
      <c r="BS408" s="115"/>
      <c r="BT408" s="115"/>
    </row>
    <row r="409" spans="1:72" ht="18" customHeight="1">
      <c r="A409" s="113"/>
      <c r="B409" s="80"/>
      <c r="C409" s="80"/>
      <c r="D409" s="80"/>
      <c r="E409" s="80"/>
      <c r="F409" s="80"/>
      <c r="G409" s="80"/>
      <c r="H409" s="80"/>
      <c r="I409" s="80"/>
      <c r="J409" s="80"/>
      <c r="K409" s="80"/>
      <c r="L409" s="127"/>
      <c r="M409" s="80"/>
      <c r="N409" s="80"/>
      <c r="O409" s="80"/>
      <c r="P409" s="80"/>
      <c r="Q409" s="80"/>
      <c r="R409" s="80"/>
      <c r="S409" s="80"/>
      <c r="T409" s="128"/>
      <c r="U409" s="80"/>
      <c r="V409" s="129"/>
      <c r="W409" s="80"/>
      <c r="X409" s="80"/>
      <c r="Y409" s="80"/>
      <c r="Z409" s="80"/>
      <c r="AA409" s="80"/>
      <c r="AB409" s="80"/>
      <c r="AC409" s="80"/>
      <c r="AD409" s="129"/>
      <c r="AE409" s="80"/>
      <c r="AF409" s="80"/>
      <c r="AG409" s="80"/>
      <c r="AH409" s="80"/>
      <c r="AI409" s="128"/>
      <c r="AJ409" s="80"/>
      <c r="AK409" s="129"/>
      <c r="AL409" s="80"/>
      <c r="AM409" s="80"/>
      <c r="AN409" s="80"/>
      <c r="AO409" s="80"/>
      <c r="AP409" s="80"/>
      <c r="AQ409" s="80"/>
      <c r="AR409" s="80"/>
      <c r="AS409" s="80"/>
      <c r="AT409" s="80"/>
      <c r="AU409" s="80"/>
      <c r="AV409" s="80"/>
      <c r="AW409" s="80"/>
      <c r="AX409" s="80"/>
      <c r="AY409" s="80"/>
      <c r="AZ409" s="80"/>
      <c r="BA409" s="80"/>
      <c r="BB409" s="80"/>
      <c r="BC409" s="80"/>
      <c r="BD409" s="80"/>
      <c r="BE409" s="80"/>
      <c r="BF409" s="80"/>
      <c r="BG409" s="80"/>
      <c r="BH409" s="80"/>
      <c r="BI409" s="80"/>
      <c r="BJ409" s="80"/>
      <c r="BK409" s="80"/>
      <c r="BL409" s="80"/>
      <c r="BM409" s="80"/>
      <c r="BN409" s="80"/>
      <c r="BO409" s="80"/>
      <c r="BP409" s="80"/>
      <c r="BQ409" s="115"/>
      <c r="BR409" s="115"/>
      <c r="BS409" s="115"/>
      <c r="BT409" s="115"/>
    </row>
    <row r="410" spans="1:72" ht="18" customHeight="1">
      <c r="A410" s="113"/>
      <c r="B410" s="80"/>
      <c r="C410" s="80"/>
      <c r="D410" s="80"/>
      <c r="E410" s="80"/>
      <c r="F410" s="80"/>
      <c r="G410" s="80"/>
      <c r="H410" s="80"/>
      <c r="I410" s="80"/>
      <c r="J410" s="80"/>
      <c r="K410" s="80"/>
      <c r="L410" s="127"/>
      <c r="M410" s="80"/>
      <c r="N410" s="80"/>
      <c r="O410" s="80"/>
      <c r="P410" s="80"/>
      <c r="Q410" s="80"/>
      <c r="R410" s="80"/>
      <c r="S410" s="80"/>
      <c r="T410" s="128"/>
      <c r="U410" s="80"/>
      <c r="V410" s="129"/>
      <c r="W410" s="80"/>
      <c r="X410" s="80"/>
      <c r="Y410" s="80"/>
      <c r="Z410" s="80"/>
      <c r="AA410" s="80"/>
      <c r="AB410" s="80"/>
      <c r="AC410" s="80"/>
      <c r="AD410" s="129"/>
      <c r="AE410" s="80"/>
      <c r="AF410" s="80"/>
      <c r="AG410" s="80"/>
      <c r="AH410" s="80"/>
      <c r="AI410" s="128"/>
      <c r="AJ410" s="80"/>
      <c r="AK410" s="129"/>
      <c r="AL410" s="80"/>
      <c r="AM410" s="80"/>
      <c r="AN410" s="80"/>
      <c r="AO410" s="80"/>
      <c r="AP410" s="80"/>
      <c r="AQ410" s="80"/>
      <c r="AR410" s="80"/>
      <c r="AS410" s="80"/>
      <c r="AT410" s="80"/>
      <c r="AU410" s="80"/>
      <c r="AV410" s="80"/>
      <c r="AW410" s="80"/>
      <c r="AX410" s="80"/>
      <c r="AY410" s="80"/>
      <c r="AZ410" s="80"/>
      <c r="BA410" s="80"/>
      <c r="BB410" s="80"/>
      <c r="BC410" s="80"/>
      <c r="BD410" s="80"/>
      <c r="BE410" s="80"/>
      <c r="BF410" s="80"/>
      <c r="BG410" s="80"/>
      <c r="BH410" s="80"/>
      <c r="BI410" s="80"/>
      <c r="BJ410" s="80"/>
      <c r="BK410" s="80"/>
      <c r="BL410" s="80"/>
      <c r="BM410" s="80"/>
      <c r="BN410" s="80"/>
      <c r="BO410" s="80"/>
      <c r="BP410" s="80"/>
      <c r="BQ410" s="115"/>
      <c r="BR410" s="115"/>
      <c r="BS410" s="115"/>
      <c r="BT410" s="115"/>
    </row>
    <row r="411" spans="1:72" ht="18" customHeight="1">
      <c r="A411" s="113"/>
      <c r="B411" s="80"/>
      <c r="C411" s="80"/>
      <c r="D411" s="80"/>
      <c r="E411" s="80"/>
      <c r="F411" s="80"/>
      <c r="G411" s="80"/>
      <c r="H411" s="80"/>
      <c r="I411" s="80"/>
      <c r="J411" s="80"/>
      <c r="K411" s="80"/>
      <c r="L411" s="127"/>
      <c r="M411" s="80"/>
      <c r="N411" s="80"/>
      <c r="O411" s="80"/>
      <c r="P411" s="80"/>
      <c r="Q411" s="80"/>
      <c r="R411" s="80"/>
      <c r="S411" s="80"/>
      <c r="T411" s="128"/>
      <c r="U411" s="80"/>
      <c r="V411" s="129"/>
      <c r="W411" s="80"/>
      <c r="X411" s="80"/>
      <c r="Y411" s="80"/>
      <c r="Z411" s="80"/>
      <c r="AA411" s="80"/>
      <c r="AB411" s="80"/>
      <c r="AC411" s="80"/>
      <c r="AD411" s="129"/>
      <c r="AE411" s="80"/>
      <c r="AF411" s="80"/>
      <c r="AG411" s="80"/>
      <c r="AH411" s="80"/>
      <c r="AI411" s="128"/>
      <c r="AJ411" s="80"/>
      <c r="AK411" s="129"/>
      <c r="AL411" s="80"/>
      <c r="AM411" s="80"/>
      <c r="AN411" s="80"/>
      <c r="AO411" s="80"/>
      <c r="AP411" s="80"/>
      <c r="AQ411" s="80"/>
      <c r="AR411" s="80"/>
      <c r="AS411" s="80"/>
      <c r="AT411" s="80"/>
      <c r="AU411" s="80"/>
      <c r="AV411" s="80"/>
      <c r="AW411" s="80"/>
      <c r="AX411" s="80"/>
      <c r="AY411" s="80"/>
      <c r="AZ411" s="80"/>
      <c r="BA411" s="80"/>
      <c r="BB411" s="80"/>
      <c r="BC411" s="80"/>
      <c r="BD411" s="80"/>
      <c r="BE411" s="80"/>
      <c r="BF411" s="80"/>
      <c r="BG411" s="80"/>
      <c r="BH411" s="80"/>
      <c r="BI411" s="80"/>
      <c r="BJ411" s="80"/>
      <c r="BK411" s="80"/>
      <c r="BL411" s="80"/>
      <c r="BM411" s="80"/>
      <c r="BN411" s="80"/>
      <c r="BO411" s="80"/>
      <c r="BP411" s="80"/>
      <c r="BQ411" s="115"/>
      <c r="BR411" s="115"/>
      <c r="BS411" s="115"/>
      <c r="BT411" s="115"/>
    </row>
    <row r="412" spans="1:72" ht="18" customHeight="1">
      <c r="A412" s="113"/>
      <c r="B412" s="80"/>
      <c r="C412" s="80"/>
      <c r="D412" s="80"/>
      <c r="E412" s="80"/>
      <c r="F412" s="80"/>
      <c r="G412" s="80"/>
      <c r="H412" s="80"/>
      <c r="I412" s="80"/>
      <c r="J412" s="80"/>
      <c r="K412" s="80"/>
      <c r="L412" s="127"/>
      <c r="M412" s="80"/>
      <c r="N412" s="80"/>
      <c r="O412" s="80"/>
      <c r="P412" s="80"/>
      <c r="Q412" s="80"/>
      <c r="R412" s="80"/>
      <c r="S412" s="80"/>
      <c r="T412" s="128"/>
      <c r="U412" s="80"/>
      <c r="V412" s="129"/>
      <c r="W412" s="80"/>
      <c r="X412" s="80"/>
      <c r="Y412" s="80"/>
      <c r="Z412" s="80"/>
      <c r="AA412" s="80"/>
      <c r="AB412" s="80"/>
      <c r="AC412" s="80"/>
      <c r="AD412" s="129"/>
      <c r="AE412" s="80"/>
      <c r="AF412" s="80"/>
      <c r="AG412" s="80"/>
      <c r="AH412" s="80"/>
      <c r="AI412" s="128"/>
      <c r="AJ412" s="80"/>
      <c r="AK412" s="129"/>
      <c r="AL412" s="80"/>
      <c r="AM412" s="80"/>
      <c r="AN412" s="80"/>
      <c r="AO412" s="80"/>
      <c r="AP412" s="80"/>
      <c r="AQ412" s="80"/>
      <c r="AR412" s="80"/>
      <c r="AS412" s="80"/>
      <c r="AT412" s="80"/>
      <c r="AU412" s="80"/>
      <c r="AV412" s="80"/>
      <c r="AW412" s="80"/>
      <c r="AX412" s="80"/>
      <c r="AY412" s="80"/>
      <c r="AZ412" s="80"/>
      <c r="BA412" s="80"/>
      <c r="BB412" s="80"/>
      <c r="BC412" s="80"/>
      <c r="BD412" s="80"/>
      <c r="BE412" s="80"/>
      <c r="BF412" s="80"/>
      <c r="BG412" s="80"/>
      <c r="BH412" s="80"/>
      <c r="BI412" s="80"/>
      <c r="BJ412" s="80"/>
      <c r="BK412" s="80"/>
      <c r="BL412" s="80"/>
      <c r="BM412" s="80"/>
      <c r="BN412" s="80"/>
      <c r="BO412" s="80"/>
      <c r="BP412" s="80"/>
      <c r="BQ412" s="115"/>
      <c r="BR412" s="115"/>
      <c r="BS412" s="115"/>
      <c r="BT412" s="115"/>
    </row>
    <row r="413" spans="1:72" ht="18" customHeight="1">
      <c r="A413" s="113"/>
      <c r="B413" s="80"/>
      <c r="C413" s="80"/>
      <c r="D413" s="80"/>
      <c r="E413" s="80"/>
      <c r="F413" s="80"/>
      <c r="G413" s="80"/>
      <c r="H413" s="80"/>
      <c r="I413" s="80"/>
      <c r="J413" s="80"/>
      <c r="K413" s="80"/>
      <c r="L413" s="127"/>
      <c r="M413" s="80"/>
      <c r="N413" s="80"/>
      <c r="O413" s="80"/>
      <c r="P413" s="80"/>
      <c r="Q413" s="80"/>
      <c r="R413" s="80"/>
      <c r="S413" s="80"/>
      <c r="T413" s="128"/>
      <c r="U413" s="80"/>
      <c r="V413" s="129"/>
      <c r="W413" s="80"/>
      <c r="X413" s="80"/>
      <c r="Y413" s="80"/>
      <c r="Z413" s="80"/>
      <c r="AA413" s="80"/>
      <c r="AB413" s="80"/>
      <c r="AC413" s="80"/>
      <c r="AD413" s="129"/>
      <c r="AE413" s="80"/>
      <c r="AF413" s="80"/>
      <c r="AG413" s="80"/>
      <c r="AH413" s="80"/>
      <c r="AI413" s="128"/>
      <c r="AJ413" s="80"/>
      <c r="AK413" s="129"/>
      <c r="AL413" s="80"/>
      <c r="AM413" s="80"/>
      <c r="AN413" s="80"/>
      <c r="AO413" s="80"/>
      <c r="AP413" s="80"/>
      <c r="AQ413" s="80"/>
      <c r="AR413" s="80"/>
      <c r="AS413" s="80"/>
      <c r="AT413" s="80"/>
      <c r="AU413" s="80"/>
      <c r="AV413" s="80"/>
      <c r="AW413" s="80"/>
      <c r="AX413" s="80"/>
      <c r="AY413" s="80"/>
      <c r="AZ413" s="80"/>
      <c r="BA413" s="80"/>
      <c r="BB413" s="80"/>
      <c r="BC413" s="80"/>
      <c r="BD413" s="80"/>
      <c r="BE413" s="80"/>
      <c r="BF413" s="80"/>
      <c r="BG413" s="80"/>
      <c r="BH413" s="80"/>
      <c r="BI413" s="80"/>
      <c r="BJ413" s="80"/>
      <c r="BK413" s="80"/>
      <c r="BL413" s="80"/>
      <c r="BM413" s="80"/>
      <c r="BN413" s="80"/>
      <c r="BO413" s="80"/>
      <c r="BP413" s="80"/>
      <c r="BQ413" s="115"/>
      <c r="BR413" s="115"/>
      <c r="BS413" s="115"/>
      <c r="BT413" s="115"/>
    </row>
    <row r="414" spans="1:72" ht="18" customHeight="1">
      <c r="A414" s="113"/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127"/>
      <c r="M414" s="80"/>
      <c r="N414" s="80"/>
      <c r="O414" s="80"/>
      <c r="P414" s="80"/>
      <c r="Q414" s="80"/>
      <c r="R414" s="80"/>
      <c r="S414" s="80"/>
      <c r="T414" s="128"/>
      <c r="U414" s="80"/>
      <c r="V414" s="129"/>
      <c r="W414" s="80"/>
      <c r="X414" s="80"/>
      <c r="Y414" s="80"/>
      <c r="Z414" s="80"/>
      <c r="AA414" s="80"/>
      <c r="AB414" s="80"/>
      <c r="AC414" s="80"/>
      <c r="AD414" s="129"/>
      <c r="AE414" s="80"/>
      <c r="AF414" s="80"/>
      <c r="AG414" s="80"/>
      <c r="AH414" s="80"/>
      <c r="AI414" s="128"/>
      <c r="AJ414" s="80"/>
      <c r="AK414" s="129"/>
      <c r="AL414" s="80"/>
      <c r="AM414" s="80"/>
      <c r="AN414" s="80"/>
      <c r="AO414" s="80"/>
      <c r="AP414" s="80"/>
      <c r="AQ414" s="80"/>
      <c r="AR414" s="80"/>
      <c r="AS414" s="80"/>
      <c r="AT414" s="80"/>
      <c r="AU414" s="80"/>
      <c r="AV414" s="80"/>
      <c r="AW414" s="80"/>
      <c r="AX414" s="80"/>
      <c r="AY414" s="80"/>
      <c r="AZ414" s="80"/>
      <c r="BA414" s="80"/>
      <c r="BB414" s="80"/>
      <c r="BC414" s="80"/>
      <c r="BD414" s="80"/>
      <c r="BE414" s="80"/>
      <c r="BF414" s="80"/>
      <c r="BG414" s="80"/>
      <c r="BH414" s="80"/>
      <c r="BI414" s="80"/>
      <c r="BJ414" s="80"/>
      <c r="BK414" s="80"/>
      <c r="BL414" s="80"/>
      <c r="BM414" s="80"/>
      <c r="BN414" s="80"/>
      <c r="BO414" s="80"/>
      <c r="BP414" s="80"/>
      <c r="BQ414" s="115"/>
      <c r="BR414" s="115"/>
      <c r="BS414" s="115"/>
      <c r="BT414" s="115"/>
    </row>
    <row r="415" spans="1:72" ht="18" customHeight="1">
      <c r="A415" s="113"/>
      <c r="B415" s="80"/>
      <c r="C415" s="80"/>
      <c r="D415" s="80"/>
      <c r="E415" s="80"/>
      <c r="F415" s="80"/>
      <c r="G415" s="80"/>
      <c r="H415" s="80"/>
      <c r="I415" s="80"/>
      <c r="J415" s="80"/>
      <c r="K415" s="80"/>
      <c r="L415" s="127"/>
      <c r="M415" s="80"/>
      <c r="N415" s="80"/>
      <c r="O415" s="80"/>
      <c r="P415" s="80"/>
      <c r="Q415" s="80"/>
      <c r="R415" s="80"/>
      <c r="S415" s="80"/>
      <c r="T415" s="128"/>
      <c r="U415" s="80"/>
      <c r="V415" s="129"/>
      <c r="W415" s="80"/>
      <c r="X415" s="80"/>
      <c r="Y415" s="80"/>
      <c r="Z415" s="80"/>
      <c r="AA415" s="80"/>
      <c r="AB415" s="80"/>
      <c r="AC415" s="80"/>
      <c r="AD415" s="129"/>
      <c r="AE415" s="80"/>
      <c r="AF415" s="80"/>
      <c r="AG415" s="80"/>
      <c r="AH415" s="80"/>
      <c r="AI415" s="128"/>
      <c r="AJ415" s="80"/>
      <c r="AK415" s="129"/>
      <c r="AL415" s="80"/>
      <c r="AM415" s="80"/>
      <c r="AN415" s="80"/>
      <c r="AO415" s="80"/>
      <c r="AP415" s="80"/>
      <c r="AQ415" s="80"/>
      <c r="AR415" s="80"/>
      <c r="AS415" s="80"/>
      <c r="AT415" s="80"/>
      <c r="AU415" s="80"/>
      <c r="AV415" s="80"/>
      <c r="AW415" s="80"/>
      <c r="AX415" s="80"/>
      <c r="AY415" s="80"/>
      <c r="AZ415" s="80"/>
      <c r="BA415" s="80"/>
      <c r="BB415" s="80"/>
      <c r="BC415" s="80"/>
      <c r="BD415" s="80"/>
      <c r="BE415" s="80"/>
      <c r="BF415" s="80"/>
      <c r="BG415" s="80"/>
      <c r="BH415" s="80"/>
      <c r="BI415" s="80"/>
      <c r="BJ415" s="80"/>
      <c r="BK415" s="80"/>
      <c r="BL415" s="80"/>
      <c r="BM415" s="80"/>
      <c r="BN415" s="80"/>
      <c r="BO415" s="80"/>
      <c r="BP415" s="80"/>
      <c r="BQ415" s="115"/>
      <c r="BR415" s="115"/>
      <c r="BS415" s="115"/>
      <c r="BT415" s="115"/>
    </row>
    <row r="416" spans="1:72" ht="18" customHeight="1">
      <c r="A416" s="113"/>
      <c r="B416" s="80"/>
      <c r="C416" s="80"/>
      <c r="D416" s="80"/>
      <c r="E416" s="80"/>
      <c r="F416" s="80"/>
      <c r="G416" s="80"/>
      <c r="H416" s="80"/>
      <c r="I416" s="80"/>
      <c r="J416" s="80"/>
      <c r="K416" s="80"/>
      <c r="L416" s="127"/>
      <c r="M416" s="80"/>
      <c r="N416" s="80"/>
      <c r="O416" s="80"/>
      <c r="P416" s="80"/>
      <c r="Q416" s="80"/>
      <c r="R416" s="80"/>
      <c r="S416" s="80"/>
      <c r="T416" s="128"/>
      <c r="U416" s="80"/>
      <c r="V416" s="129"/>
      <c r="W416" s="80"/>
      <c r="X416" s="80"/>
      <c r="Y416" s="80"/>
      <c r="Z416" s="80"/>
      <c r="AA416" s="80"/>
      <c r="AB416" s="80"/>
      <c r="AC416" s="80"/>
      <c r="AD416" s="129"/>
      <c r="AE416" s="80"/>
      <c r="AF416" s="80"/>
      <c r="AG416" s="80"/>
      <c r="AH416" s="80"/>
      <c r="AI416" s="128"/>
      <c r="AJ416" s="80"/>
      <c r="AK416" s="129"/>
      <c r="AL416" s="80"/>
      <c r="AM416" s="80"/>
      <c r="AN416" s="80"/>
      <c r="AO416" s="80"/>
      <c r="AP416" s="80"/>
      <c r="AQ416" s="80"/>
      <c r="AR416" s="80"/>
      <c r="AS416" s="80"/>
      <c r="AT416" s="80"/>
      <c r="AU416" s="80"/>
      <c r="AV416" s="80"/>
      <c r="AW416" s="80"/>
      <c r="AX416" s="80"/>
      <c r="AY416" s="80"/>
      <c r="AZ416" s="80"/>
      <c r="BA416" s="80"/>
      <c r="BB416" s="80"/>
      <c r="BC416" s="80"/>
      <c r="BD416" s="80"/>
      <c r="BE416" s="80"/>
      <c r="BF416" s="80"/>
      <c r="BG416" s="80"/>
      <c r="BH416" s="80"/>
      <c r="BI416" s="80"/>
      <c r="BJ416" s="80"/>
      <c r="BK416" s="80"/>
      <c r="BL416" s="80"/>
      <c r="BM416" s="80"/>
      <c r="BN416" s="80"/>
      <c r="BO416" s="80"/>
      <c r="BP416" s="80"/>
      <c r="BQ416" s="115"/>
      <c r="BR416" s="115"/>
      <c r="BS416" s="115"/>
      <c r="BT416" s="115"/>
    </row>
    <row r="417" spans="1:72" ht="18" customHeight="1">
      <c r="A417" s="113"/>
      <c r="B417" s="80"/>
      <c r="C417" s="80"/>
      <c r="D417" s="80"/>
      <c r="E417" s="80"/>
      <c r="F417" s="80"/>
      <c r="G417" s="80"/>
      <c r="H417" s="80"/>
      <c r="I417" s="80"/>
      <c r="J417" s="80"/>
      <c r="K417" s="80"/>
      <c r="L417" s="127"/>
      <c r="M417" s="80"/>
      <c r="N417" s="80"/>
      <c r="O417" s="80"/>
      <c r="P417" s="80"/>
      <c r="Q417" s="80"/>
      <c r="R417" s="80"/>
      <c r="S417" s="80"/>
      <c r="T417" s="128"/>
      <c r="U417" s="80"/>
      <c r="V417" s="129"/>
      <c r="W417" s="80"/>
      <c r="X417" s="80"/>
      <c r="Y417" s="80"/>
      <c r="Z417" s="80"/>
      <c r="AA417" s="80"/>
      <c r="AB417" s="80"/>
      <c r="AC417" s="80"/>
      <c r="AD417" s="129"/>
      <c r="AE417" s="80"/>
      <c r="AF417" s="80"/>
      <c r="AG417" s="80"/>
      <c r="AH417" s="80"/>
      <c r="AI417" s="128"/>
      <c r="AJ417" s="80"/>
      <c r="AK417" s="129"/>
      <c r="AL417" s="80"/>
      <c r="AM417" s="80"/>
      <c r="AN417" s="80"/>
      <c r="AO417" s="80"/>
      <c r="AP417" s="80"/>
      <c r="AQ417" s="80"/>
      <c r="AR417" s="80"/>
      <c r="AS417" s="80"/>
      <c r="AT417" s="80"/>
      <c r="AU417" s="80"/>
      <c r="AV417" s="80"/>
      <c r="AW417" s="80"/>
      <c r="AX417" s="80"/>
      <c r="AY417" s="80"/>
      <c r="AZ417" s="80"/>
      <c r="BA417" s="80"/>
      <c r="BB417" s="80"/>
      <c r="BC417" s="80"/>
      <c r="BD417" s="80"/>
      <c r="BE417" s="80"/>
      <c r="BF417" s="80"/>
      <c r="BG417" s="80"/>
      <c r="BH417" s="80"/>
      <c r="BI417" s="80"/>
      <c r="BJ417" s="80"/>
      <c r="BK417" s="80"/>
      <c r="BL417" s="80"/>
      <c r="BM417" s="80"/>
      <c r="BN417" s="80"/>
      <c r="BO417" s="80"/>
      <c r="BP417" s="80"/>
      <c r="BQ417" s="115"/>
      <c r="BR417" s="115"/>
      <c r="BS417" s="115"/>
      <c r="BT417" s="115"/>
    </row>
    <row r="418" spans="1:72" ht="18" customHeight="1">
      <c r="A418" s="113"/>
      <c r="B418" s="80"/>
      <c r="C418" s="80"/>
      <c r="D418" s="80"/>
      <c r="E418" s="80"/>
      <c r="F418" s="80"/>
      <c r="G418" s="80"/>
      <c r="H418" s="80"/>
      <c r="I418" s="80"/>
      <c r="J418" s="80"/>
      <c r="K418" s="80"/>
      <c r="L418" s="127"/>
      <c r="M418" s="80"/>
      <c r="N418" s="80"/>
      <c r="O418" s="80"/>
      <c r="P418" s="80"/>
      <c r="Q418" s="80"/>
      <c r="R418" s="80"/>
      <c r="S418" s="80"/>
      <c r="T418" s="128"/>
      <c r="U418" s="80"/>
      <c r="V418" s="129"/>
      <c r="W418" s="80"/>
      <c r="X418" s="80"/>
      <c r="Y418" s="80"/>
      <c r="Z418" s="80"/>
      <c r="AA418" s="80"/>
      <c r="AB418" s="80"/>
      <c r="AC418" s="80"/>
      <c r="AD418" s="129"/>
      <c r="AE418" s="80"/>
      <c r="AF418" s="80"/>
      <c r="AG418" s="80"/>
      <c r="AH418" s="80"/>
      <c r="AI418" s="128"/>
      <c r="AJ418" s="80"/>
      <c r="AK418" s="129"/>
      <c r="AL418" s="80"/>
      <c r="AM418" s="80"/>
      <c r="AN418" s="80"/>
      <c r="AO418" s="80"/>
      <c r="AP418" s="80"/>
      <c r="AQ418" s="80"/>
      <c r="AR418" s="80"/>
      <c r="AS418" s="80"/>
      <c r="AT418" s="80"/>
      <c r="AU418" s="80"/>
      <c r="AV418" s="80"/>
      <c r="AW418" s="80"/>
      <c r="AX418" s="80"/>
      <c r="AY418" s="80"/>
      <c r="AZ418" s="80"/>
      <c r="BA418" s="80"/>
      <c r="BB418" s="80"/>
      <c r="BC418" s="80"/>
      <c r="BD418" s="80"/>
      <c r="BE418" s="80"/>
      <c r="BF418" s="80"/>
      <c r="BG418" s="80"/>
      <c r="BH418" s="80"/>
      <c r="BI418" s="80"/>
      <c r="BJ418" s="80"/>
      <c r="BK418" s="80"/>
      <c r="BL418" s="80"/>
      <c r="BM418" s="80"/>
      <c r="BN418" s="80"/>
      <c r="BO418" s="80"/>
      <c r="BP418" s="80"/>
      <c r="BQ418" s="115"/>
      <c r="BR418" s="115"/>
      <c r="BS418" s="115"/>
      <c r="BT418" s="115"/>
    </row>
    <row r="419" spans="1:72" ht="18" customHeight="1">
      <c r="A419" s="113"/>
      <c r="B419" s="80"/>
      <c r="C419" s="80"/>
      <c r="D419" s="80"/>
      <c r="E419" s="80"/>
      <c r="F419" s="80"/>
      <c r="G419" s="80"/>
      <c r="H419" s="80"/>
      <c r="I419" s="80"/>
      <c r="J419" s="80"/>
      <c r="K419" s="80"/>
      <c r="L419" s="127"/>
      <c r="M419" s="80"/>
      <c r="N419" s="80"/>
      <c r="O419" s="80"/>
      <c r="P419" s="80"/>
      <c r="Q419" s="80"/>
      <c r="R419" s="80"/>
      <c r="S419" s="80"/>
      <c r="T419" s="128"/>
      <c r="U419" s="80"/>
      <c r="V419" s="129"/>
      <c r="W419" s="80"/>
      <c r="X419" s="80"/>
      <c r="Y419" s="80"/>
      <c r="Z419" s="80"/>
      <c r="AA419" s="80"/>
      <c r="AB419" s="80"/>
      <c r="AC419" s="80"/>
      <c r="AD419" s="129"/>
      <c r="AE419" s="80"/>
      <c r="AF419" s="80"/>
      <c r="AG419" s="80"/>
      <c r="AH419" s="80"/>
      <c r="AI419" s="128"/>
      <c r="AJ419" s="80"/>
      <c r="AK419" s="129"/>
      <c r="AL419" s="80"/>
      <c r="AM419" s="80"/>
      <c r="AN419" s="80"/>
      <c r="AO419" s="80"/>
      <c r="AP419" s="80"/>
      <c r="AQ419" s="80"/>
      <c r="AR419" s="80"/>
      <c r="AS419" s="80"/>
      <c r="AT419" s="80"/>
      <c r="AU419" s="80"/>
      <c r="AV419" s="80"/>
      <c r="AW419" s="80"/>
      <c r="AX419" s="80"/>
      <c r="AY419" s="80"/>
      <c r="AZ419" s="80"/>
      <c r="BA419" s="80"/>
      <c r="BB419" s="80"/>
      <c r="BC419" s="80"/>
      <c r="BD419" s="80"/>
      <c r="BE419" s="80"/>
      <c r="BF419" s="80"/>
      <c r="BG419" s="80"/>
      <c r="BH419" s="80"/>
      <c r="BI419" s="80"/>
      <c r="BJ419" s="80"/>
      <c r="BK419" s="80"/>
      <c r="BL419" s="80"/>
      <c r="BM419" s="80"/>
      <c r="BN419" s="80"/>
      <c r="BO419" s="80"/>
      <c r="BP419" s="80"/>
      <c r="BQ419" s="115"/>
      <c r="BR419" s="115"/>
      <c r="BS419" s="115"/>
      <c r="BT419" s="115"/>
    </row>
    <row r="420" spans="1:72" ht="18" customHeight="1">
      <c r="A420" s="139"/>
      <c r="B420" s="140"/>
      <c r="C420" s="140" t="s">
        <v>63</v>
      </c>
      <c r="D420" s="140"/>
      <c r="E420" s="140"/>
      <c r="F420" s="140"/>
      <c r="G420" s="140"/>
      <c r="H420" s="140"/>
      <c r="I420" s="140"/>
      <c r="J420" s="140"/>
      <c r="K420" s="140"/>
      <c r="L420" s="141"/>
      <c r="M420" s="140"/>
      <c r="N420" s="140"/>
      <c r="O420" s="140"/>
      <c r="P420" s="140"/>
      <c r="Q420" s="140"/>
      <c r="R420" s="140"/>
      <c r="S420" s="140"/>
      <c r="T420" s="142"/>
      <c r="U420" s="140"/>
      <c r="V420" s="143"/>
      <c r="W420" s="140"/>
      <c r="X420" s="140"/>
      <c r="Y420" s="140"/>
      <c r="Z420" s="140"/>
      <c r="AA420" s="140"/>
      <c r="AB420" s="140"/>
      <c r="AC420" s="140"/>
      <c r="AD420" s="143"/>
      <c r="AE420" s="140"/>
      <c r="AF420" s="140"/>
      <c r="AG420" s="140"/>
      <c r="AH420" s="140"/>
      <c r="AI420" s="142"/>
      <c r="AJ420" s="140"/>
      <c r="AK420" s="143"/>
      <c r="AL420" s="140"/>
      <c r="AM420" s="140"/>
      <c r="AN420" s="140"/>
      <c r="AO420" s="140"/>
      <c r="AP420" s="140"/>
      <c r="AQ420" s="140"/>
      <c r="AR420" s="140"/>
      <c r="AS420" s="140"/>
      <c r="AT420" s="140"/>
      <c r="AU420" s="140"/>
      <c r="AV420" s="140"/>
      <c r="AW420" s="140"/>
      <c r="AX420" s="140"/>
      <c r="AY420" s="140"/>
      <c r="AZ420" s="140"/>
      <c r="BA420" s="140"/>
      <c r="BB420" s="140"/>
      <c r="BC420" s="140"/>
      <c r="BD420" s="140"/>
      <c r="BE420" s="140"/>
      <c r="BF420" s="140"/>
      <c r="BG420" s="140"/>
      <c r="BH420" s="140"/>
      <c r="BI420" s="140"/>
      <c r="BJ420" s="140"/>
      <c r="BK420" s="140"/>
      <c r="BL420" s="140"/>
      <c r="BM420" s="140"/>
      <c r="BN420" s="140"/>
      <c r="BO420" s="140"/>
      <c r="BP420" s="140"/>
      <c r="BQ420" s="148" t="e">
        <f>SUM(BR420:BT420)</f>
        <v>#REF!</v>
      </c>
      <c r="BR420" s="148" t="e">
        <f>BR386+BR390+BR398+BR406</f>
        <v>#REF!</v>
      </c>
      <c r="BS420" s="148" t="e">
        <f>BS386+BS390+BS398+BS406</f>
        <v>#REF!</v>
      </c>
      <c r="BT420" s="148" t="e">
        <f>BT386+BT390+BT398+BT406</f>
        <v>#REF!</v>
      </c>
    </row>
  </sheetData>
  <mergeCells count="340">
    <mergeCell ref="AM54:AX54"/>
    <mergeCell ref="R55:W55"/>
    <mergeCell ref="AW55:BP55"/>
    <mergeCell ref="F59:H59"/>
    <mergeCell ref="N59:S59"/>
    <mergeCell ref="P404:U404"/>
    <mergeCell ref="X404:AA404"/>
    <mergeCell ref="AD404:AJ404"/>
    <mergeCell ref="AK404:BB404"/>
    <mergeCell ref="AJ389:AP389"/>
    <mergeCell ref="W392:AG392"/>
    <mergeCell ref="C393:AO393"/>
    <mergeCell ref="C394:AO394"/>
    <mergeCell ref="X395:AA395"/>
    <mergeCell ref="AD395:AJ395"/>
    <mergeCell ref="O388:Q388"/>
    <mergeCell ref="W388:AB388"/>
    <mergeCell ref="AC388:AG388"/>
    <mergeCell ref="AH388:AI388"/>
    <mergeCell ref="AJ388:AP388"/>
    <mergeCell ref="P384:V384"/>
    <mergeCell ref="Y384:AF384"/>
    <mergeCell ref="AI384:AO384"/>
    <mergeCell ref="AP384:AZ384"/>
    <mergeCell ref="P405:U405"/>
    <mergeCell ref="X405:AA405"/>
    <mergeCell ref="AD405:AJ405"/>
    <mergeCell ref="AK405:BB405"/>
    <mergeCell ref="F151:H151"/>
    <mergeCell ref="N151:S151"/>
    <mergeCell ref="C392:V392"/>
    <mergeCell ref="N395:U395"/>
    <mergeCell ref="N396:U396"/>
    <mergeCell ref="N397:U397"/>
    <mergeCell ref="C401:AO401"/>
    <mergeCell ref="C402:AO402"/>
    <mergeCell ref="P403:U403"/>
    <mergeCell ref="X403:AA403"/>
    <mergeCell ref="AD403:AJ403"/>
    <mergeCell ref="AK403:BB403"/>
    <mergeCell ref="X396:AA396"/>
    <mergeCell ref="AD396:AJ396"/>
    <mergeCell ref="X397:AA397"/>
    <mergeCell ref="AD397:AJ397"/>
    <mergeCell ref="O389:Q389"/>
    <mergeCell ref="W389:AB389"/>
    <mergeCell ref="AC389:AG389"/>
    <mergeCell ref="AH389:AI389"/>
    <mergeCell ref="P385:V385"/>
    <mergeCell ref="Y385:AF385"/>
    <mergeCell ref="AI385:AO385"/>
    <mergeCell ref="AP385:AZ385"/>
    <mergeCell ref="M339:P339"/>
    <mergeCell ref="V339:AA339"/>
    <mergeCell ref="AD339:AH339"/>
    <mergeCell ref="AI339:AJ339"/>
    <mergeCell ref="AK339:AQ339"/>
    <mergeCell ref="A375:BP375"/>
    <mergeCell ref="E379:AQ379"/>
    <mergeCell ref="E380:AQ380"/>
    <mergeCell ref="P383:V383"/>
    <mergeCell ref="Y383:AF383"/>
    <mergeCell ref="AI383:AO383"/>
    <mergeCell ref="AP383:AZ383"/>
    <mergeCell ref="E330:AQ330"/>
    <mergeCell ref="E331:AQ331"/>
    <mergeCell ref="W333:AD333"/>
    <mergeCell ref="AG333:AM333"/>
    <mergeCell ref="AN333:AX333"/>
    <mergeCell ref="W334:AD334"/>
    <mergeCell ref="AG334:AM334"/>
    <mergeCell ref="AN334:AX334"/>
    <mergeCell ref="W335:AD335"/>
    <mergeCell ref="AG335:AM335"/>
    <mergeCell ref="AN335:AX335"/>
    <mergeCell ref="N333:T333"/>
    <mergeCell ref="N334:T334"/>
    <mergeCell ref="N335:T335"/>
    <mergeCell ref="P320:U320"/>
    <mergeCell ref="X320:AA320"/>
    <mergeCell ref="AD320:AJ320"/>
    <mergeCell ref="AK320:BB320"/>
    <mergeCell ref="P321:U321"/>
    <mergeCell ref="X321:AA321"/>
    <mergeCell ref="AD321:AJ321"/>
    <mergeCell ref="AK321:BB321"/>
    <mergeCell ref="A326:BP326"/>
    <mergeCell ref="X312:AA312"/>
    <mergeCell ref="AD312:AJ312"/>
    <mergeCell ref="X313:AA313"/>
    <mergeCell ref="AD313:AJ313"/>
    <mergeCell ref="C317:AO317"/>
    <mergeCell ref="C318:AO318"/>
    <mergeCell ref="P319:U319"/>
    <mergeCell ref="X319:AA319"/>
    <mergeCell ref="AD319:AJ319"/>
    <mergeCell ref="AK319:BB319"/>
    <mergeCell ref="N312:U312"/>
    <mergeCell ref="N313:U313"/>
    <mergeCell ref="X305:AA305"/>
    <mergeCell ref="AD305:AJ305"/>
    <mergeCell ref="X306:AA306"/>
    <mergeCell ref="AD306:AJ306"/>
    <mergeCell ref="W308:AG308"/>
    <mergeCell ref="C309:AO309"/>
    <mergeCell ref="C310:AO310"/>
    <mergeCell ref="X311:AA311"/>
    <mergeCell ref="AD311:AJ311"/>
    <mergeCell ref="N305:U305"/>
    <mergeCell ref="N306:T306"/>
    <mergeCell ref="N311:U311"/>
    <mergeCell ref="O298:Q298"/>
    <mergeCell ref="W298:AB298"/>
    <mergeCell ref="AC298:AG298"/>
    <mergeCell ref="AH298:AI298"/>
    <mergeCell ref="AJ298:AP298"/>
    <mergeCell ref="W301:AG301"/>
    <mergeCell ref="C302:AO302"/>
    <mergeCell ref="C303:AO303"/>
    <mergeCell ref="X304:AA304"/>
    <mergeCell ref="AD304:AJ304"/>
    <mergeCell ref="N304:U304"/>
    <mergeCell ref="P294:V294"/>
    <mergeCell ref="Y294:AF294"/>
    <mergeCell ref="AI294:AO294"/>
    <mergeCell ref="AP294:AZ294"/>
    <mergeCell ref="O297:Q297"/>
    <mergeCell ref="W297:AB297"/>
    <mergeCell ref="AC297:AG297"/>
    <mergeCell ref="AH297:AI297"/>
    <mergeCell ref="AJ297:AP297"/>
    <mergeCell ref="P290:V290"/>
    <mergeCell ref="Y290:AF290"/>
    <mergeCell ref="AI290:AO290"/>
    <mergeCell ref="AP290:AZ290"/>
    <mergeCell ref="P292:V292"/>
    <mergeCell ref="Y292:AF292"/>
    <mergeCell ref="AI292:AO292"/>
    <mergeCell ref="AP292:AZ292"/>
    <mergeCell ref="P293:V293"/>
    <mergeCell ref="Y293:AF293"/>
    <mergeCell ref="AI293:AO293"/>
    <mergeCell ref="AP293:AZ293"/>
    <mergeCell ref="A280:BP280"/>
    <mergeCell ref="E284:AQ284"/>
    <mergeCell ref="E285:AQ285"/>
    <mergeCell ref="P288:V288"/>
    <mergeCell ref="Y288:AF288"/>
    <mergeCell ref="AI288:AO288"/>
    <mergeCell ref="AP288:AZ288"/>
    <mergeCell ref="P289:V289"/>
    <mergeCell ref="Y289:AF289"/>
    <mergeCell ref="AI289:AO289"/>
    <mergeCell ref="AP289:AZ289"/>
    <mergeCell ref="A1:BP1"/>
    <mergeCell ref="A185:BP185"/>
    <mergeCell ref="D98:J98"/>
    <mergeCell ref="D100:J100"/>
    <mergeCell ref="Q117:W117"/>
    <mergeCell ref="BD117:BO117"/>
    <mergeCell ref="Q118:W118"/>
    <mergeCell ref="AO118:AY118"/>
    <mergeCell ref="Q119:W119"/>
    <mergeCell ref="AO119:AY119"/>
    <mergeCell ref="D126:AP126"/>
    <mergeCell ref="AO26:AY26"/>
    <mergeCell ref="AO27:AY27"/>
    <mergeCell ref="AO36:AY36"/>
    <mergeCell ref="AO37:AY37"/>
    <mergeCell ref="D34:AP34"/>
    <mergeCell ref="D35:AP35"/>
    <mergeCell ref="X36:AB36"/>
    <mergeCell ref="M98:Q98"/>
    <mergeCell ref="M100:Q100"/>
    <mergeCell ref="D6:J6"/>
    <mergeCell ref="D8:J8"/>
    <mergeCell ref="P136:U136"/>
    <mergeCell ref="X37:AB37"/>
    <mergeCell ref="BD25:BO25"/>
    <mergeCell ref="AO135:BF135"/>
    <mergeCell ref="AO136:BF136"/>
    <mergeCell ref="A139:BP139"/>
    <mergeCell ref="A93:BP93"/>
    <mergeCell ref="Q25:W25"/>
    <mergeCell ref="Q26:W26"/>
    <mergeCell ref="Q27:W27"/>
    <mergeCell ref="P36:U36"/>
    <mergeCell ref="P37:U37"/>
    <mergeCell ref="AO130:AY130"/>
    <mergeCell ref="P134:U134"/>
    <mergeCell ref="AO134:BF134"/>
    <mergeCell ref="Z55:AD55"/>
    <mergeCell ref="N68:U68"/>
    <mergeCell ref="AM68:AW68"/>
    <mergeCell ref="N69:U69"/>
    <mergeCell ref="AM69:AW69"/>
    <mergeCell ref="N70:U70"/>
    <mergeCell ref="AM70:AW70"/>
    <mergeCell ref="A47:BP47"/>
    <mergeCell ref="P53:V53"/>
    <mergeCell ref="AM53:AX53"/>
    <mergeCell ref="P54:V54"/>
    <mergeCell ref="X130:AB130"/>
    <mergeCell ref="AM162:AW162"/>
    <mergeCell ref="AM145:AX145"/>
    <mergeCell ref="AM146:AX146"/>
    <mergeCell ref="AW147:BP147"/>
    <mergeCell ref="AM160:AW160"/>
    <mergeCell ref="AM161:AW161"/>
    <mergeCell ref="P145:V145"/>
    <mergeCell ref="P146:V146"/>
    <mergeCell ref="R147:W147"/>
    <mergeCell ref="N160:U160"/>
    <mergeCell ref="N161:U161"/>
    <mergeCell ref="N162:U162"/>
    <mergeCell ref="AH203:AI203"/>
    <mergeCell ref="AK224:BB224"/>
    <mergeCell ref="AK225:BB225"/>
    <mergeCell ref="AK226:BB226"/>
    <mergeCell ref="X38:AB38"/>
    <mergeCell ref="P42:U42"/>
    <mergeCell ref="AO42:BF42"/>
    <mergeCell ref="P43:U43"/>
    <mergeCell ref="AO43:BF43"/>
    <mergeCell ref="AP193:AZ193"/>
    <mergeCell ref="AP194:AZ194"/>
    <mergeCell ref="P135:U135"/>
    <mergeCell ref="AO38:AY38"/>
    <mergeCell ref="P38:U38"/>
    <mergeCell ref="P44:U44"/>
    <mergeCell ref="AO44:BF44"/>
    <mergeCell ref="D127:AP127"/>
    <mergeCell ref="P128:U128"/>
    <mergeCell ref="X128:AB128"/>
    <mergeCell ref="AO128:AY128"/>
    <mergeCell ref="P129:U129"/>
    <mergeCell ref="X129:AB129"/>
    <mergeCell ref="AO129:AY129"/>
    <mergeCell ref="P130:U130"/>
    <mergeCell ref="E189:AQ189"/>
    <mergeCell ref="E190:AQ190"/>
    <mergeCell ref="AI199:AO199"/>
    <mergeCell ref="AP199:AZ199"/>
    <mergeCell ref="C207:AO207"/>
    <mergeCell ref="AI193:AO193"/>
    <mergeCell ref="AI194:AO194"/>
    <mergeCell ref="AI195:AO195"/>
    <mergeCell ref="P197:V197"/>
    <mergeCell ref="Y197:AF197"/>
    <mergeCell ref="AI197:AO197"/>
    <mergeCell ref="AP197:AZ197"/>
    <mergeCell ref="P198:V198"/>
    <mergeCell ref="Y198:AF198"/>
    <mergeCell ref="AI198:AO198"/>
    <mergeCell ref="AP198:AZ198"/>
    <mergeCell ref="P193:V193"/>
    <mergeCell ref="P194:V194"/>
    <mergeCell ref="P195:V195"/>
    <mergeCell ref="Y193:AF193"/>
    <mergeCell ref="AC202:AG202"/>
    <mergeCell ref="AC203:AG203"/>
    <mergeCell ref="Y194:AF194"/>
    <mergeCell ref="Y195:AF195"/>
    <mergeCell ref="P199:V199"/>
    <mergeCell ref="Y199:AF199"/>
    <mergeCell ref="AP195:AZ195"/>
    <mergeCell ref="C208:AO208"/>
    <mergeCell ref="C214:AO214"/>
    <mergeCell ref="C215:AO215"/>
    <mergeCell ref="X209:AA209"/>
    <mergeCell ref="X210:AA210"/>
    <mergeCell ref="X211:AA211"/>
    <mergeCell ref="AD209:AJ209"/>
    <mergeCell ref="AD210:AJ210"/>
    <mergeCell ref="AD211:AJ211"/>
    <mergeCell ref="N209:U209"/>
    <mergeCell ref="N210:U210"/>
    <mergeCell ref="N211:T211"/>
    <mergeCell ref="W206:AG206"/>
    <mergeCell ref="W213:AG213"/>
    <mergeCell ref="O202:Q202"/>
    <mergeCell ref="O203:Q203"/>
    <mergeCell ref="W202:AB202"/>
    <mergeCell ref="W203:AB203"/>
    <mergeCell ref="AH202:AI202"/>
    <mergeCell ref="AJ202:AP202"/>
    <mergeCell ref="AJ203:AP203"/>
    <mergeCell ref="C222:AO222"/>
    <mergeCell ref="C223:AO223"/>
    <mergeCell ref="X224:AA224"/>
    <mergeCell ref="AD224:AJ224"/>
    <mergeCell ref="X225:AA225"/>
    <mergeCell ref="AD225:AJ225"/>
    <mergeCell ref="X226:AA226"/>
    <mergeCell ref="AD226:AJ226"/>
    <mergeCell ref="N216:U216"/>
    <mergeCell ref="N217:U217"/>
    <mergeCell ref="N218:U218"/>
    <mergeCell ref="AN240:AX240"/>
    <mergeCell ref="V244:AA244"/>
    <mergeCell ref="M244:P244"/>
    <mergeCell ref="AD244:AH244"/>
    <mergeCell ref="AI244:AJ244"/>
    <mergeCell ref="AK244:AQ244"/>
    <mergeCell ref="A231:BP231"/>
    <mergeCell ref="E235:AQ235"/>
    <mergeCell ref="E236:AQ236"/>
    <mergeCell ref="W238:AD238"/>
    <mergeCell ref="AG238:AM238"/>
    <mergeCell ref="AN238:AX238"/>
    <mergeCell ref="W239:AD239"/>
    <mergeCell ref="AG239:AM239"/>
    <mergeCell ref="AN239:AX239"/>
    <mergeCell ref="N238:T238"/>
    <mergeCell ref="N239:T239"/>
    <mergeCell ref="N240:T240"/>
    <mergeCell ref="M6:Q6"/>
    <mergeCell ref="N400:Z400"/>
    <mergeCell ref="M316:Y316"/>
    <mergeCell ref="M221:Y221"/>
    <mergeCell ref="Z147:AD147"/>
    <mergeCell ref="Y145:AC145"/>
    <mergeCell ref="Y146:AC146"/>
    <mergeCell ref="AI147:AM147"/>
    <mergeCell ref="H144:L144"/>
    <mergeCell ref="H52:L52"/>
    <mergeCell ref="Y53:AC53"/>
    <mergeCell ref="Y54:AC54"/>
    <mergeCell ref="AI55:AM55"/>
    <mergeCell ref="W240:AD240"/>
    <mergeCell ref="AG240:AM240"/>
    <mergeCell ref="X216:AA216"/>
    <mergeCell ref="X217:AA217"/>
    <mergeCell ref="X218:AA218"/>
    <mergeCell ref="AD216:AJ216"/>
    <mergeCell ref="AD217:AJ217"/>
    <mergeCell ref="AD218:AJ218"/>
    <mergeCell ref="P224:U224"/>
    <mergeCell ref="P225:U225"/>
    <mergeCell ref="P226:U226"/>
  </mergeCells>
  <phoneticPr fontId="2" type="noConversion"/>
  <printOptions horizontalCentered="1" verticalCentered="1"/>
  <pageMargins left="0.39370078740157483" right="0.39370078740157483" top="0.78740157480314965" bottom="0.39370078740157483" header="0.55118110236220474" footer="0.51181102362204722"/>
  <pageSetup paperSize="9" scale="60" orientation="landscape" r:id="rId1"/>
  <headerFooter alignWithMargins="0">
    <oddHeader>&amp;C&amp;"맑은 고딕,굵게"&amp;20&amp;U단  가  산  출  서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44"/>
  </sheetPr>
  <dimension ref="A1:DB385"/>
  <sheetViews>
    <sheetView view="pageBreakPreview" zoomScaleSheetLayoutView="100" workbookViewId="0">
      <selection activeCell="BR16" sqref="BR16"/>
    </sheetView>
  </sheetViews>
  <sheetFormatPr defaultColWidth="4.109375" defaultRowHeight="18" customHeight="1"/>
  <cols>
    <col min="1" max="1" width="4.109375" style="35" customWidth="1"/>
    <col min="2" max="93" width="0.88671875" style="35" customWidth="1"/>
    <col min="94" max="94" width="4.109375" style="35" customWidth="1"/>
    <col min="95" max="95" width="15" style="35" bestFit="1" customWidth="1"/>
    <col min="96" max="96" width="8.33203125" style="35" bestFit="1" customWidth="1"/>
    <col min="97" max="16384" width="4.109375" style="35"/>
  </cols>
  <sheetData>
    <row r="1" spans="1:106" ht="30.75" customHeight="1">
      <c r="A1" s="713" t="s">
        <v>244</v>
      </c>
      <c r="B1" s="714"/>
      <c r="C1" s="714"/>
      <c r="D1" s="714"/>
      <c r="E1" s="714"/>
      <c r="F1" s="714"/>
      <c r="G1" s="714"/>
      <c r="H1" s="714"/>
      <c r="I1" s="714"/>
      <c r="J1" s="714"/>
      <c r="K1" s="714"/>
      <c r="L1" s="714"/>
      <c r="M1" s="714"/>
      <c r="N1" s="714"/>
      <c r="O1" s="714"/>
      <c r="P1" s="714"/>
      <c r="Q1" s="714"/>
      <c r="R1" s="714"/>
      <c r="S1" s="714"/>
      <c r="T1" s="714"/>
      <c r="U1" s="714"/>
      <c r="V1" s="714"/>
      <c r="W1" s="714"/>
      <c r="X1" s="714"/>
      <c r="Y1" s="714"/>
      <c r="Z1" s="714"/>
      <c r="AA1" s="714"/>
      <c r="AB1" s="714"/>
      <c r="AC1" s="714"/>
      <c r="AD1" s="714"/>
      <c r="AE1" s="714"/>
      <c r="AF1" s="714"/>
      <c r="AG1" s="714"/>
      <c r="AH1" s="714"/>
      <c r="AI1" s="714"/>
      <c r="AJ1" s="714"/>
      <c r="AK1" s="714"/>
      <c r="AL1" s="714"/>
      <c r="AM1" s="714"/>
      <c r="AN1" s="714"/>
      <c r="AO1" s="714"/>
      <c r="AP1" s="714"/>
      <c r="AQ1" s="714"/>
      <c r="AR1" s="714"/>
      <c r="AS1" s="714"/>
      <c r="AT1" s="714"/>
      <c r="AU1" s="714"/>
      <c r="AV1" s="714"/>
      <c r="AW1" s="714"/>
      <c r="AX1" s="714"/>
      <c r="AY1" s="714"/>
      <c r="AZ1" s="714"/>
      <c r="BA1" s="714"/>
      <c r="BB1" s="714"/>
      <c r="BC1" s="714"/>
      <c r="BD1" s="714"/>
      <c r="BE1" s="714"/>
      <c r="BF1" s="714"/>
      <c r="BG1" s="714"/>
      <c r="BH1" s="714"/>
      <c r="BI1" s="714"/>
      <c r="BJ1" s="714"/>
      <c r="BK1" s="714"/>
      <c r="BL1" s="714"/>
      <c r="BM1" s="714"/>
      <c r="BN1" s="714"/>
      <c r="BO1" s="714"/>
      <c r="BP1" s="714"/>
      <c r="BQ1" s="714"/>
      <c r="BR1" s="714"/>
      <c r="BS1" s="714"/>
      <c r="BT1" s="714"/>
      <c r="BU1" s="714"/>
      <c r="BV1" s="714"/>
      <c r="BW1" s="714"/>
      <c r="BX1" s="714"/>
      <c r="BY1" s="714"/>
      <c r="BZ1" s="714"/>
      <c r="CA1" s="714"/>
      <c r="CB1" s="714"/>
      <c r="CC1" s="714"/>
      <c r="CD1" s="714"/>
      <c r="CE1" s="714"/>
      <c r="CF1" s="714"/>
      <c r="CG1" s="714"/>
      <c r="CH1" s="714"/>
      <c r="CI1" s="714"/>
      <c r="CJ1" s="714"/>
      <c r="CK1" s="714"/>
      <c r="CL1" s="714"/>
      <c r="CM1" s="714"/>
      <c r="CN1" s="714"/>
      <c r="CO1" s="714"/>
      <c r="CP1" s="715"/>
    </row>
    <row r="2" spans="1:106" ht="9.9499999999999993" customHeight="1">
      <c r="A2" s="36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47"/>
    </row>
    <row r="3" spans="1:106" ht="30.75" customHeight="1">
      <c r="A3" s="36"/>
      <c r="B3" s="24"/>
      <c r="C3" s="17"/>
      <c r="D3" s="37" t="s">
        <v>186</v>
      </c>
      <c r="E3" s="27"/>
      <c r="F3" s="28"/>
      <c r="G3" s="28"/>
      <c r="H3" s="28"/>
      <c r="I3" s="28"/>
      <c r="J3" s="29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30"/>
      <c r="Z3" s="30"/>
      <c r="AA3" s="32"/>
      <c r="AB3" s="32"/>
      <c r="AC3" s="32"/>
      <c r="AD3" s="32"/>
      <c r="AE3" s="32"/>
      <c r="AF3" s="28"/>
      <c r="AG3" s="25"/>
      <c r="AH3" s="30"/>
      <c r="AI3" s="32"/>
      <c r="AJ3" s="32"/>
      <c r="AK3" s="32"/>
      <c r="AL3" s="32"/>
      <c r="AM3" s="32"/>
      <c r="AN3" s="30"/>
      <c r="AO3" s="25"/>
      <c r="AP3" s="33"/>
      <c r="AQ3" s="25"/>
      <c r="AR3" s="34">
        <v>1</v>
      </c>
      <c r="AS3" s="31"/>
      <c r="AT3" s="31"/>
      <c r="AU3" s="31"/>
      <c r="AV3" s="31"/>
      <c r="AW3" s="31"/>
      <c r="AX3" s="26"/>
      <c r="AY3" s="28" t="s">
        <v>167</v>
      </c>
      <c r="AZ3" s="25"/>
      <c r="BA3" s="26"/>
      <c r="BB3" s="26"/>
      <c r="BC3" s="26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47"/>
      <c r="CQ3" s="24" t="s">
        <v>174</v>
      </c>
      <c r="CR3" s="18">
        <v>1084</v>
      </c>
    </row>
    <row r="4" spans="1:106" ht="18" customHeight="1">
      <c r="A4" s="36"/>
      <c r="B4" s="24"/>
      <c r="C4" s="24"/>
      <c r="D4" s="37"/>
      <c r="E4" s="24"/>
      <c r="F4" s="24"/>
      <c r="G4" s="24"/>
      <c r="H4" s="24"/>
      <c r="I4" s="24"/>
      <c r="J4" s="24"/>
      <c r="K4" s="24"/>
      <c r="L4" s="24"/>
      <c r="M4" s="24"/>
      <c r="N4" s="24"/>
      <c r="O4" s="37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 t="s">
        <v>90</v>
      </c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48">
        <v>61405</v>
      </c>
      <c r="BX4" s="38"/>
      <c r="BY4" s="38"/>
      <c r="BZ4" s="38"/>
      <c r="CA4" s="38"/>
      <c r="CB4" s="38"/>
      <c r="CC4" s="38"/>
      <c r="CD4" s="38"/>
      <c r="CE4" s="38"/>
      <c r="CF4" s="38"/>
      <c r="CG4" s="24" t="s">
        <v>93</v>
      </c>
      <c r="CH4" s="24"/>
      <c r="CI4" s="24"/>
      <c r="CJ4" s="24"/>
      <c r="CK4" s="24"/>
      <c r="CL4" s="24"/>
      <c r="CM4" s="24"/>
      <c r="CN4" s="24"/>
      <c r="CO4" s="24"/>
      <c r="CP4" s="47"/>
      <c r="CQ4" s="24" t="s">
        <v>245</v>
      </c>
      <c r="CR4" s="18">
        <v>61405</v>
      </c>
      <c r="CS4" s="24"/>
      <c r="CT4" s="24"/>
      <c r="CU4" s="24"/>
      <c r="CV4" s="24"/>
      <c r="CW4" s="24"/>
      <c r="CX4" s="24"/>
      <c r="CY4" s="24"/>
      <c r="CZ4" s="24"/>
      <c r="DA4" s="24"/>
      <c r="DB4" s="24"/>
    </row>
    <row r="5" spans="1:106" ht="18" customHeight="1">
      <c r="A5" s="36"/>
      <c r="B5" s="24"/>
      <c r="C5" s="24"/>
      <c r="D5" s="24" t="s">
        <v>169</v>
      </c>
      <c r="E5" s="24"/>
      <c r="F5" s="24"/>
      <c r="G5" s="24"/>
      <c r="H5" s="24"/>
      <c r="I5" s="24"/>
      <c r="J5" s="24"/>
      <c r="K5" s="24"/>
      <c r="L5" s="24"/>
      <c r="M5" s="24" t="s">
        <v>83</v>
      </c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47"/>
      <c r="CQ5" s="24" t="s">
        <v>84</v>
      </c>
      <c r="CR5" s="19" t="e">
        <f>VLOOKUP($CQ5,#REF!,2,FALSE)</f>
        <v>#REF!</v>
      </c>
      <c r="CS5" s="24"/>
      <c r="CT5" s="24"/>
      <c r="CU5" s="24"/>
      <c r="CV5" s="24"/>
      <c r="CW5" s="24"/>
      <c r="CX5" s="24"/>
      <c r="CY5" s="24"/>
      <c r="CZ5" s="24"/>
      <c r="DA5" s="24"/>
      <c r="DB5" s="24"/>
    </row>
    <row r="6" spans="1:106" ht="18" customHeight="1" thickBot="1">
      <c r="A6" s="36"/>
      <c r="B6" s="24"/>
      <c r="C6" s="24"/>
      <c r="D6" s="24"/>
      <c r="E6" s="24" t="s">
        <v>54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46">
        <v>1</v>
      </c>
      <c r="V6" s="38"/>
      <c r="W6" s="38"/>
      <c r="X6" s="38"/>
      <c r="Y6" s="38"/>
      <c r="Z6" s="38" t="s">
        <v>91</v>
      </c>
      <c r="AA6" s="38"/>
      <c r="AB6" s="38"/>
      <c r="AC6" s="38"/>
      <c r="AD6" s="38"/>
      <c r="AE6" s="20" t="e">
        <f>$CR$5</f>
        <v>#REF!</v>
      </c>
      <c r="AF6" s="38"/>
      <c r="AG6" s="38"/>
      <c r="AH6" s="38"/>
      <c r="AI6" s="38"/>
      <c r="AJ6" s="38"/>
      <c r="AK6" s="38"/>
      <c r="AL6" s="38"/>
      <c r="AM6" s="24" t="s">
        <v>92</v>
      </c>
      <c r="AN6" s="24"/>
      <c r="AO6" s="24"/>
      <c r="AP6" s="24"/>
      <c r="AQ6" s="24"/>
      <c r="AR6" s="24"/>
      <c r="AS6" s="24"/>
      <c r="AT6" s="24"/>
      <c r="AU6" s="38">
        <v>8</v>
      </c>
      <c r="AV6" s="38"/>
      <c r="AW6" s="38"/>
      <c r="AX6" s="38" t="s">
        <v>88</v>
      </c>
      <c r="AY6" s="38"/>
      <c r="AZ6" s="38">
        <v>25</v>
      </c>
      <c r="BA6" s="38"/>
      <c r="BB6" s="38"/>
      <c r="BC6" s="38" t="s">
        <v>87</v>
      </c>
      <c r="BD6" s="38"/>
      <c r="BE6" s="38">
        <v>20</v>
      </c>
      <c r="BF6" s="38"/>
      <c r="BG6" s="38"/>
      <c r="BH6" s="38" t="s">
        <v>88</v>
      </c>
      <c r="BI6" s="38"/>
      <c r="BJ6" s="38">
        <v>16</v>
      </c>
      <c r="BK6" s="38"/>
      <c r="BL6" s="38"/>
      <c r="BM6" s="38" t="s">
        <v>87</v>
      </c>
      <c r="BN6" s="38"/>
      <c r="BO6" s="46">
        <v>12</v>
      </c>
      <c r="BP6" s="46"/>
      <c r="BQ6" s="46"/>
      <c r="BR6" s="24"/>
      <c r="BS6" s="39" t="s">
        <v>89</v>
      </c>
      <c r="BT6" s="38"/>
      <c r="BU6" s="49" t="e">
        <f>INT(U6*AE6*(1/AU6*(AZ6/BE6)*(BJ6/BO6)))</f>
        <v>#REF!</v>
      </c>
      <c r="BV6" s="38"/>
      <c r="BW6" s="38"/>
      <c r="BX6" s="38"/>
      <c r="BY6" s="38"/>
      <c r="BZ6" s="38"/>
      <c r="CA6" s="38"/>
      <c r="CB6" s="38"/>
      <c r="CC6" s="24" t="s">
        <v>85</v>
      </c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47"/>
      <c r="CQ6" s="24"/>
      <c r="CR6" s="19"/>
      <c r="CS6" s="24"/>
      <c r="CT6" s="24"/>
      <c r="CU6" s="24"/>
      <c r="CV6" s="24"/>
      <c r="CW6" s="24"/>
      <c r="CX6" s="24"/>
      <c r="CY6" s="24"/>
      <c r="CZ6" s="24"/>
      <c r="DA6" s="24"/>
      <c r="DB6" s="24"/>
    </row>
    <row r="7" spans="1:106" ht="18" customHeight="1" thickTop="1">
      <c r="A7" s="36"/>
      <c r="B7" s="24"/>
      <c r="C7" s="24"/>
      <c r="D7" s="50"/>
      <c r="E7" s="51" t="s">
        <v>38</v>
      </c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2" t="e">
        <f>INT(SUM(BU6))</f>
        <v>#REF!</v>
      </c>
      <c r="BV7" s="51"/>
      <c r="BW7" s="51"/>
      <c r="BX7" s="51"/>
      <c r="BY7" s="51"/>
      <c r="BZ7" s="51"/>
      <c r="CA7" s="51"/>
      <c r="CB7" s="51"/>
      <c r="CC7" s="50" t="s">
        <v>85</v>
      </c>
      <c r="CD7" s="50"/>
      <c r="CE7" s="50"/>
      <c r="CF7" s="50"/>
      <c r="CG7" s="50"/>
      <c r="CH7" s="50"/>
      <c r="CI7" s="50"/>
      <c r="CJ7" s="24"/>
      <c r="CK7" s="24"/>
      <c r="CL7" s="24"/>
      <c r="CM7" s="24"/>
      <c r="CN7" s="24"/>
      <c r="CO7" s="24"/>
      <c r="CP7" s="47"/>
      <c r="CQ7" s="24"/>
      <c r="CR7" s="19"/>
      <c r="CS7" s="24"/>
      <c r="CT7" s="24"/>
      <c r="CU7" s="24"/>
      <c r="CV7" s="24"/>
      <c r="CW7" s="24"/>
      <c r="CX7" s="24"/>
      <c r="CY7" s="24"/>
      <c r="CZ7" s="24"/>
      <c r="DA7" s="24"/>
      <c r="DB7" s="24"/>
    </row>
    <row r="8" spans="1:106" ht="18" customHeight="1">
      <c r="A8" s="3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46"/>
      <c r="V8" s="38"/>
      <c r="W8" s="38"/>
      <c r="X8" s="38"/>
      <c r="Y8" s="38"/>
      <c r="Z8" s="38"/>
      <c r="AA8" s="38"/>
      <c r="AB8" s="38"/>
      <c r="AC8" s="38"/>
      <c r="AD8" s="38"/>
      <c r="AE8" s="19"/>
      <c r="AF8" s="38"/>
      <c r="AG8" s="38"/>
      <c r="AH8" s="38"/>
      <c r="AI8" s="38"/>
      <c r="AJ8" s="38"/>
      <c r="AK8" s="38"/>
      <c r="AL8" s="38"/>
      <c r="AM8" s="24"/>
      <c r="AN8" s="24"/>
      <c r="AO8" s="24"/>
      <c r="AP8" s="24"/>
      <c r="AQ8" s="24"/>
      <c r="AR8" s="24"/>
      <c r="AS8" s="24"/>
      <c r="AT8" s="24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46"/>
      <c r="BP8" s="46"/>
      <c r="BQ8" s="46"/>
      <c r="BR8" s="24"/>
      <c r="BS8" s="39"/>
      <c r="BT8" s="38"/>
      <c r="BU8" s="49"/>
      <c r="BV8" s="38"/>
      <c r="BW8" s="38"/>
      <c r="BX8" s="38"/>
      <c r="BY8" s="38"/>
      <c r="BZ8" s="38"/>
      <c r="CA8" s="38"/>
      <c r="CB8" s="38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47"/>
      <c r="CQ8" s="24"/>
      <c r="CR8" s="19"/>
      <c r="CS8" s="24"/>
      <c r="CT8" s="24"/>
      <c r="CU8" s="24"/>
      <c r="CV8" s="24"/>
      <c r="CW8" s="24"/>
      <c r="CX8" s="24"/>
      <c r="CY8" s="24"/>
      <c r="CZ8" s="24"/>
      <c r="DA8" s="24"/>
      <c r="DB8" s="24"/>
    </row>
    <row r="9" spans="1:106" ht="18" customHeight="1">
      <c r="A9" s="36"/>
      <c r="B9" s="24"/>
      <c r="C9" s="24"/>
      <c r="CJ9" s="24"/>
      <c r="CK9" s="24"/>
      <c r="CL9" s="24"/>
      <c r="CM9" s="24"/>
      <c r="CN9" s="24"/>
      <c r="CO9" s="24"/>
      <c r="CP9" s="47"/>
      <c r="CQ9" s="24"/>
      <c r="CR9" s="19"/>
      <c r="CS9" s="24"/>
      <c r="CT9" s="24"/>
      <c r="CU9" s="24"/>
      <c r="CV9" s="24"/>
      <c r="CW9" s="24"/>
      <c r="CX9" s="24"/>
      <c r="CY9" s="24"/>
      <c r="CZ9" s="24"/>
      <c r="DA9" s="24"/>
      <c r="DB9" s="24"/>
    </row>
    <row r="10" spans="1:106" ht="18" customHeight="1">
      <c r="A10" s="36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49"/>
      <c r="BW10" s="38"/>
      <c r="BX10" s="38"/>
      <c r="BY10" s="38"/>
      <c r="BZ10" s="38"/>
      <c r="CA10" s="38"/>
      <c r="CB10" s="38"/>
      <c r="CC10" s="38"/>
      <c r="CD10" s="38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47"/>
      <c r="CQ10" s="24" t="s">
        <v>172</v>
      </c>
      <c r="CR10" s="21" t="e">
        <f>#REF!</f>
        <v>#REF!</v>
      </c>
      <c r="CS10" s="24"/>
      <c r="CT10" s="24"/>
      <c r="CU10" s="24"/>
      <c r="CV10" s="24"/>
      <c r="CW10" s="24"/>
      <c r="CX10" s="24"/>
      <c r="CY10" s="24"/>
      <c r="CZ10" s="24"/>
      <c r="DA10" s="24"/>
      <c r="DB10" s="24"/>
    </row>
    <row r="11" spans="1:106" ht="18" customHeight="1">
      <c r="A11" s="36"/>
      <c r="B11" s="24"/>
      <c r="C11" s="24"/>
      <c r="D11" s="24" t="s">
        <v>170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47"/>
      <c r="CQ11" s="24" t="s">
        <v>173</v>
      </c>
      <c r="CR11" s="21" t="e">
        <f>#REF!</f>
        <v>#REF!</v>
      </c>
      <c r="CS11" s="24"/>
      <c r="CT11" s="24"/>
      <c r="CU11" s="24"/>
      <c r="CV11" s="24"/>
      <c r="CW11" s="24"/>
      <c r="CX11" s="24"/>
      <c r="CY11" s="24"/>
      <c r="CZ11" s="24"/>
      <c r="DA11" s="24"/>
      <c r="DB11" s="24"/>
    </row>
    <row r="12" spans="1:106" ht="18" customHeight="1">
      <c r="A12" s="36"/>
      <c r="B12" s="24"/>
      <c r="C12" s="24"/>
      <c r="D12" s="24"/>
      <c r="E12" s="24" t="s">
        <v>246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46">
        <v>9.9</v>
      </c>
      <c r="V12" s="38"/>
      <c r="W12" s="38"/>
      <c r="X12" s="38"/>
      <c r="Y12" s="38"/>
      <c r="Z12" s="24" t="s">
        <v>171</v>
      </c>
      <c r="AA12" s="24"/>
      <c r="AB12" s="24"/>
      <c r="AC12" s="24"/>
      <c r="AD12" s="24"/>
      <c r="AE12" s="20" t="e">
        <f>CR11</f>
        <v>#REF!</v>
      </c>
      <c r="AF12" s="38"/>
      <c r="AG12" s="38"/>
      <c r="AH12" s="38"/>
      <c r="AI12" s="38"/>
      <c r="AJ12" s="38"/>
      <c r="AK12" s="38"/>
      <c r="AL12" s="38"/>
      <c r="AM12" s="24" t="s">
        <v>247</v>
      </c>
      <c r="AN12" s="24"/>
      <c r="AO12" s="24"/>
      <c r="AP12" s="24"/>
      <c r="AQ12" s="24"/>
      <c r="AR12" s="24"/>
      <c r="AS12" s="24"/>
      <c r="AT12" s="49" t="e">
        <f>INT(U12*AE12)</f>
        <v>#REF!</v>
      </c>
      <c r="AU12" s="38"/>
      <c r="AV12" s="38"/>
      <c r="AW12" s="38"/>
      <c r="AX12" s="38"/>
      <c r="AY12" s="38"/>
      <c r="AZ12" s="38"/>
      <c r="BA12" s="38"/>
      <c r="BB12" s="24" t="s">
        <v>248</v>
      </c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47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</row>
    <row r="13" spans="1:106" ht="18" customHeight="1" thickBot="1">
      <c r="A13" s="36"/>
      <c r="B13" s="24"/>
      <c r="C13" s="24"/>
      <c r="D13" s="24"/>
      <c r="E13" s="24" t="s">
        <v>249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 t="s">
        <v>250</v>
      </c>
      <c r="V13" s="24"/>
      <c r="W13" s="24"/>
      <c r="X13" s="24"/>
      <c r="Y13" s="24"/>
      <c r="Z13" s="24"/>
      <c r="AA13" s="24"/>
      <c r="AB13" s="24"/>
      <c r="AC13" s="24"/>
      <c r="AD13" s="24"/>
      <c r="AE13" s="46">
        <v>22</v>
      </c>
      <c r="AF13" s="38"/>
      <c r="AG13" s="38"/>
      <c r="AH13" s="38"/>
      <c r="AI13" s="38"/>
      <c r="AJ13" s="38"/>
      <c r="AK13" s="38"/>
      <c r="AL13" s="38"/>
      <c r="AM13" s="24" t="s">
        <v>251</v>
      </c>
      <c r="AN13" s="24"/>
      <c r="AO13" s="24"/>
      <c r="AP13" s="24"/>
      <c r="AQ13" s="24"/>
      <c r="AR13" s="24"/>
      <c r="AS13" s="24"/>
      <c r="AT13" s="49" t="e">
        <f>INT(AT12*AE13/100)</f>
        <v>#REF!</v>
      </c>
      <c r="AU13" s="49"/>
      <c r="AV13" s="49"/>
      <c r="AW13" s="49"/>
      <c r="AX13" s="49"/>
      <c r="AY13" s="49"/>
      <c r="AZ13" s="49"/>
      <c r="BA13" s="49"/>
      <c r="BB13" s="24" t="s">
        <v>248</v>
      </c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47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</row>
    <row r="14" spans="1:106" ht="18" customHeight="1" thickTop="1">
      <c r="A14" s="36"/>
      <c r="B14" s="24"/>
      <c r="C14" s="24"/>
      <c r="D14" s="50"/>
      <c r="E14" s="51" t="s">
        <v>252</v>
      </c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2" t="e">
        <f>INT(SUM(AT12:AT13))</f>
        <v>#REF!</v>
      </c>
      <c r="AU14" s="51"/>
      <c r="AV14" s="51"/>
      <c r="AW14" s="51"/>
      <c r="AX14" s="51"/>
      <c r="AY14" s="51"/>
      <c r="AZ14" s="51"/>
      <c r="BA14" s="51"/>
      <c r="BB14" s="50" t="s">
        <v>248</v>
      </c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24"/>
      <c r="CK14" s="24"/>
      <c r="CL14" s="24"/>
      <c r="CM14" s="24"/>
      <c r="CN14" s="24"/>
      <c r="CO14" s="24"/>
      <c r="CP14" s="47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</row>
    <row r="15" spans="1:106" ht="18" customHeight="1">
      <c r="A15" s="36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47"/>
    </row>
    <row r="16" spans="1:106" ht="18" customHeight="1">
      <c r="A16" s="36"/>
      <c r="B16" s="24"/>
      <c r="C16" s="24"/>
      <c r="D16" s="24" t="s">
        <v>253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47"/>
    </row>
    <row r="17" spans="1:106" ht="18" customHeight="1" thickBot="1">
      <c r="A17" s="36"/>
      <c r="B17" s="24"/>
      <c r="C17" s="24"/>
      <c r="D17" s="24"/>
      <c r="E17" s="24" t="s">
        <v>254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49">
        <v>2038</v>
      </c>
      <c r="AB17" s="38"/>
      <c r="AC17" s="38"/>
      <c r="AD17" s="38"/>
      <c r="AE17" s="38"/>
      <c r="AF17" s="38"/>
      <c r="AG17" s="38"/>
      <c r="AH17" s="38"/>
      <c r="AI17" s="38" t="s">
        <v>255</v>
      </c>
      <c r="AJ17" s="38"/>
      <c r="AK17" s="675">
        <v>10000000</v>
      </c>
      <c r="AL17" s="676"/>
      <c r="AM17" s="676"/>
      <c r="AN17" s="676"/>
      <c r="AO17" s="676"/>
      <c r="AP17" s="676"/>
      <c r="AQ17" s="676"/>
      <c r="AR17" s="676"/>
      <c r="AS17" s="676"/>
      <c r="AT17" s="676"/>
      <c r="AU17" s="676"/>
      <c r="AV17" s="38" t="s">
        <v>256</v>
      </c>
      <c r="AW17" s="38"/>
      <c r="AX17" s="49">
        <f>BW4</f>
        <v>61405</v>
      </c>
      <c r="AY17" s="38"/>
      <c r="AZ17" s="38"/>
      <c r="BA17" s="38"/>
      <c r="BB17" s="38"/>
      <c r="BC17" s="38"/>
      <c r="BD17" s="38"/>
      <c r="BE17" s="38"/>
      <c r="BF17" s="38"/>
      <c r="BG17" s="24" t="s">
        <v>257</v>
      </c>
      <c r="BH17" s="24"/>
      <c r="BI17" s="24"/>
      <c r="BJ17" s="24"/>
      <c r="BK17" s="24"/>
      <c r="BL17" s="24"/>
      <c r="BM17" s="24"/>
      <c r="BN17" s="49">
        <f>INT(AA17/AK17*AX17*1000)</f>
        <v>12514</v>
      </c>
      <c r="BO17" s="49"/>
      <c r="BP17" s="49"/>
      <c r="BQ17" s="49"/>
      <c r="BR17" s="49"/>
      <c r="BS17" s="49"/>
      <c r="BT17" s="49"/>
      <c r="BU17" s="49"/>
      <c r="BV17" s="24" t="s">
        <v>258</v>
      </c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47"/>
    </row>
    <row r="18" spans="1:106" ht="18" customHeight="1" thickTop="1">
      <c r="A18" s="36"/>
      <c r="B18" s="24"/>
      <c r="C18" s="24"/>
      <c r="D18" s="50"/>
      <c r="E18" s="51" t="s">
        <v>259</v>
      </c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2">
        <f>SUM(BN17)</f>
        <v>12514</v>
      </c>
      <c r="BO18" s="51"/>
      <c r="BP18" s="51"/>
      <c r="BQ18" s="51"/>
      <c r="BR18" s="51"/>
      <c r="BS18" s="51"/>
      <c r="BT18" s="51"/>
      <c r="BU18" s="51"/>
      <c r="BV18" s="50" t="s">
        <v>248</v>
      </c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24"/>
      <c r="CK18" s="24"/>
      <c r="CL18" s="24"/>
      <c r="CM18" s="24"/>
      <c r="CN18" s="24"/>
      <c r="CO18" s="24"/>
      <c r="CP18" s="47"/>
    </row>
    <row r="19" spans="1:106" ht="18" customHeight="1">
      <c r="A19" s="36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47"/>
    </row>
    <row r="20" spans="1:106" ht="18" customHeight="1">
      <c r="A20" s="36"/>
      <c r="B20" s="24"/>
      <c r="C20" s="24"/>
      <c r="D20" s="24"/>
      <c r="E20" s="24" t="s">
        <v>260</v>
      </c>
      <c r="F20" s="24"/>
      <c r="G20" s="24"/>
      <c r="H20" s="24"/>
      <c r="I20" s="24"/>
      <c r="J20" s="24"/>
      <c r="K20" s="24"/>
      <c r="L20" s="24"/>
      <c r="M20" s="24"/>
      <c r="N20" s="24"/>
      <c r="O20" s="53" t="e">
        <f>$BU$7</f>
        <v>#REF!</v>
      </c>
      <c r="P20" s="54"/>
      <c r="Q20" s="54"/>
      <c r="R20" s="54"/>
      <c r="S20" s="54"/>
      <c r="T20" s="54"/>
      <c r="U20" s="54"/>
      <c r="V20" s="54"/>
      <c r="W20" s="54"/>
      <c r="X20" s="54"/>
      <c r="Y20" s="38" t="s">
        <v>261</v>
      </c>
      <c r="Z20" s="38"/>
      <c r="AA20" s="53" t="e">
        <f>$AT$14</f>
        <v>#REF!</v>
      </c>
      <c r="AB20" s="54"/>
      <c r="AC20" s="54"/>
      <c r="AD20" s="54"/>
      <c r="AE20" s="54"/>
      <c r="AF20" s="54"/>
      <c r="AG20" s="54"/>
      <c r="AH20" s="54"/>
      <c r="AI20" s="54"/>
      <c r="AJ20" s="54"/>
      <c r="AK20" s="38" t="s">
        <v>261</v>
      </c>
      <c r="AL20" s="38"/>
      <c r="AM20" s="53">
        <f>$BN$18</f>
        <v>12514</v>
      </c>
      <c r="AN20" s="54"/>
      <c r="AO20" s="54"/>
      <c r="AP20" s="54"/>
      <c r="AQ20" s="54"/>
      <c r="AR20" s="54"/>
      <c r="AS20" s="54"/>
      <c r="AT20" s="54"/>
      <c r="AU20" s="54"/>
      <c r="AV20" s="54"/>
      <c r="AW20" s="39" t="s">
        <v>262</v>
      </c>
      <c r="AX20" s="38"/>
      <c r="AY20" s="53" t="e">
        <f>O20+AA20+AM20</f>
        <v>#REF!</v>
      </c>
      <c r="AZ20" s="54"/>
      <c r="BA20" s="54"/>
      <c r="BB20" s="54"/>
      <c r="BC20" s="54"/>
      <c r="BD20" s="54"/>
      <c r="BE20" s="54"/>
      <c r="BF20" s="54"/>
      <c r="BG20" s="54"/>
      <c r="BH20" s="54"/>
      <c r="BI20" s="24" t="s">
        <v>263</v>
      </c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47"/>
    </row>
    <row r="21" spans="1:106" ht="18" customHeight="1">
      <c r="A21" s="3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47"/>
    </row>
    <row r="22" spans="1:106" ht="18" customHeight="1">
      <c r="A22" s="36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47"/>
    </row>
    <row r="23" spans="1:106" ht="18" customHeight="1">
      <c r="A23" s="36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47"/>
    </row>
    <row r="24" spans="1:106" ht="18" customHeight="1">
      <c r="A24" s="36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47"/>
    </row>
    <row r="25" spans="1:106" ht="18" customHeight="1">
      <c r="A25" s="36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47"/>
    </row>
    <row r="26" spans="1:106" ht="18" customHeight="1">
      <c r="A26" s="36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47"/>
    </row>
    <row r="27" spans="1:106" ht="18" customHeight="1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55"/>
    </row>
    <row r="28" spans="1:106" ht="30.75" hidden="1" customHeight="1">
      <c r="A28" s="713" t="s">
        <v>264</v>
      </c>
      <c r="B28" s="714"/>
      <c r="C28" s="714"/>
      <c r="D28" s="714"/>
      <c r="E28" s="714"/>
      <c r="F28" s="714"/>
      <c r="G28" s="714"/>
      <c r="H28" s="714"/>
      <c r="I28" s="714"/>
      <c r="J28" s="714"/>
      <c r="K28" s="714"/>
      <c r="L28" s="714"/>
      <c r="M28" s="714"/>
      <c r="N28" s="714"/>
      <c r="O28" s="714"/>
      <c r="P28" s="714"/>
      <c r="Q28" s="714"/>
      <c r="R28" s="714"/>
      <c r="S28" s="714"/>
      <c r="T28" s="714"/>
      <c r="U28" s="714"/>
      <c r="V28" s="714"/>
      <c r="W28" s="714"/>
      <c r="X28" s="714"/>
      <c r="Y28" s="714"/>
      <c r="Z28" s="714"/>
      <c r="AA28" s="714"/>
      <c r="AB28" s="714"/>
      <c r="AC28" s="714"/>
      <c r="AD28" s="714"/>
      <c r="AE28" s="714"/>
      <c r="AF28" s="714"/>
      <c r="AG28" s="714"/>
      <c r="AH28" s="714"/>
      <c r="AI28" s="714"/>
      <c r="AJ28" s="714"/>
      <c r="AK28" s="714"/>
      <c r="AL28" s="714"/>
      <c r="AM28" s="714"/>
      <c r="AN28" s="714"/>
      <c r="AO28" s="714"/>
      <c r="AP28" s="714"/>
      <c r="AQ28" s="714"/>
      <c r="AR28" s="714"/>
      <c r="AS28" s="714"/>
      <c r="AT28" s="714"/>
      <c r="AU28" s="714"/>
      <c r="AV28" s="714"/>
      <c r="AW28" s="714"/>
      <c r="AX28" s="714"/>
      <c r="AY28" s="714"/>
      <c r="AZ28" s="714"/>
      <c r="BA28" s="714"/>
      <c r="BB28" s="714"/>
      <c r="BC28" s="714"/>
      <c r="BD28" s="714"/>
      <c r="BE28" s="714"/>
      <c r="BF28" s="714"/>
      <c r="BG28" s="714"/>
      <c r="BH28" s="714"/>
      <c r="BI28" s="714"/>
      <c r="BJ28" s="714"/>
      <c r="BK28" s="714"/>
      <c r="BL28" s="714"/>
      <c r="BM28" s="714"/>
      <c r="BN28" s="714"/>
      <c r="BO28" s="714"/>
      <c r="BP28" s="714"/>
      <c r="BQ28" s="714"/>
      <c r="BR28" s="714"/>
      <c r="BS28" s="714"/>
      <c r="BT28" s="714"/>
      <c r="BU28" s="714"/>
      <c r="BV28" s="714"/>
      <c r="BW28" s="714"/>
      <c r="BX28" s="714"/>
      <c r="BY28" s="714"/>
      <c r="BZ28" s="714"/>
      <c r="CA28" s="714"/>
      <c r="CB28" s="714"/>
      <c r="CC28" s="714"/>
      <c r="CD28" s="714"/>
      <c r="CE28" s="714"/>
      <c r="CF28" s="714"/>
      <c r="CG28" s="714"/>
      <c r="CH28" s="714"/>
      <c r="CI28" s="714"/>
      <c r="CJ28" s="714"/>
      <c r="CK28" s="714"/>
      <c r="CL28" s="714"/>
      <c r="CM28" s="714"/>
      <c r="CN28" s="714"/>
      <c r="CO28" s="714"/>
      <c r="CP28" s="715"/>
    </row>
    <row r="29" spans="1:106" ht="9.9499999999999993" hidden="1" customHeight="1">
      <c r="A29" s="36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47"/>
    </row>
    <row r="30" spans="1:106" ht="30.75" hidden="1" customHeight="1">
      <c r="A30" s="36"/>
      <c r="B30" s="24"/>
      <c r="C30" s="17"/>
      <c r="D30" s="37" t="s">
        <v>265</v>
      </c>
      <c r="E30" s="27"/>
      <c r="F30" s="28"/>
      <c r="G30" s="28"/>
      <c r="H30" s="28"/>
      <c r="I30" s="28"/>
      <c r="J30" s="29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30"/>
      <c r="Z30" s="30"/>
      <c r="AA30" s="32"/>
      <c r="AB30" s="32"/>
      <c r="AC30" s="32"/>
      <c r="AD30" s="32"/>
      <c r="AE30" s="32"/>
      <c r="AF30" s="28"/>
      <c r="AG30" s="25"/>
      <c r="AH30" s="30"/>
      <c r="AI30" s="32"/>
      <c r="AJ30" s="32"/>
      <c r="AK30" s="32"/>
      <c r="AL30" s="32"/>
      <c r="AM30" s="32"/>
      <c r="AN30" s="30"/>
      <c r="AO30" s="25"/>
      <c r="AP30" s="33"/>
      <c r="AQ30" s="25"/>
      <c r="AR30" s="34">
        <v>1</v>
      </c>
      <c r="AS30" s="31"/>
      <c r="AT30" s="31"/>
      <c r="AU30" s="31"/>
      <c r="AV30" s="31"/>
      <c r="AW30" s="31"/>
      <c r="AX30" s="26"/>
      <c r="AY30" s="28" t="s">
        <v>167</v>
      </c>
      <c r="AZ30" s="25"/>
      <c r="BA30" s="26"/>
      <c r="BB30" s="26"/>
      <c r="BC30" s="26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47"/>
      <c r="CQ30" s="24"/>
      <c r="CR30" s="18"/>
    </row>
    <row r="31" spans="1:106" ht="18" hidden="1" customHeight="1">
      <c r="A31" s="36"/>
      <c r="B31" s="24"/>
      <c r="C31" s="24"/>
      <c r="D31" s="3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37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 t="s">
        <v>266</v>
      </c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48">
        <v>52000</v>
      </c>
      <c r="BX31" s="38"/>
      <c r="BY31" s="38"/>
      <c r="BZ31" s="38"/>
      <c r="CA31" s="38"/>
      <c r="CB31" s="38"/>
      <c r="CC31" s="38"/>
      <c r="CD31" s="38"/>
      <c r="CE31" s="38"/>
      <c r="CF31" s="38"/>
      <c r="CG31" s="24" t="s">
        <v>267</v>
      </c>
      <c r="CH31" s="24"/>
      <c r="CI31" s="24"/>
      <c r="CJ31" s="24"/>
      <c r="CK31" s="24"/>
      <c r="CL31" s="24"/>
      <c r="CM31" s="24"/>
      <c r="CN31" s="24"/>
      <c r="CO31" s="24"/>
      <c r="CP31" s="47"/>
      <c r="CQ31" s="24"/>
      <c r="CR31" s="18"/>
      <c r="CS31" s="24"/>
      <c r="CT31" s="24"/>
      <c r="CU31" s="24"/>
      <c r="CV31" s="24"/>
      <c r="CW31" s="24"/>
      <c r="CX31" s="24"/>
      <c r="CY31" s="24"/>
      <c r="CZ31" s="24"/>
      <c r="DA31" s="24"/>
      <c r="DB31" s="24"/>
    </row>
    <row r="32" spans="1:106" ht="18" hidden="1" customHeight="1">
      <c r="A32" s="36"/>
      <c r="B32" s="24"/>
      <c r="C32" s="24"/>
      <c r="D32" s="24" t="s">
        <v>169</v>
      </c>
      <c r="E32" s="24"/>
      <c r="F32" s="24"/>
      <c r="G32" s="24"/>
      <c r="H32" s="24"/>
      <c r="I32" s="24"/>
      <c r="J32" s="24"/>
      <c r="K32" s="24"/>
      <c r="L32" s="24"/>
      <c r="M32" s="24" t="s">
        <v>268</v>
      </c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47"/>
      <c r="CQ32" s="24"/>
      <c r="CR32" s="19"/>
      <c r="CS32" s="24"/>
      <c r="CT32" s="24"/>
      <c r="CU32" s="24"/>
      <c r="CV32" s="24"/>
      <c r="CW32" s="24"/>
      <c r="CX32" s="24"/>
      <c r="CY32" s="24"/>
      <c r="CZ32" s="24"/>
      <c r="DA32" s="24"/>
      <c r="DB32" s="24"/>
    </row>
    <row r="33" spans="1:106" ht="18" hidden="1" customHeight="1" thickBot="1">
      <c r="A33" s="36"/>
      <c r="B33" s="24"/>
      <c r="C33" s="24"/>
      <c r="D33" s="24"/>
      <c r="E33" s="24" t="s">
        <v>269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46">
        <v>1</v>
      </c>
      <c r="V33" s="38"/>
      <c r="W33" s="38"/>
      <c r="X33" s="38"/>
      <c r="Y33" s="38"/>
      <c r="Z33" s="38" t="s">
        <v>270</v>
      </c>
      <c r="AA33" s="38"/>
      <c r="AB33" s="38"/>
      <c r="AC33" s="38"/>
      <c r="AD33" s="38"/>
      <c r="AE33" s="20" t="e">
        <f>$CR$5</f>
        <v>#REF!</v>
      </c>
      <c r="AF33" s="38"/>
      <c r="AG33" s="38"/>
      <c r="AH33" s="38"/>
      <c r="AI33" s="38"/>
      <c r="AJ33" s="38"/>
      <c r="AK33" s="38"/>
      <c r="AL33" s="38"/>
      <c r="AM33" s="24" t="s">
        <v>92</v>
      </c>
      <c r="AN33" s="24"/>
      <c r="AO33" s="24"/>
      <c r="AP33" s="24"/>
      <c r="AQ33" s="24"/>
      <c r="AR33" s="24"/>
      <c r="AS33" s="24"/>
      <c r="AT33" s="24"/>
      <c r="AU33" s="38">
        <v>8</v>
      </c>
      <c r="AV33" s="38"/>
      <c r="AW33" s="38"/>
      <c r="AX33" s="38" t="s">
        <v>88</v>
      </c>
      <c r="AY33" s="38"/>
      <c r="AZ33" s="38">
        <v>25</v>
      </c>
      <c r="BA33" s="38"/>
      <c r="BB33" s="38"/>
      <c r="BC33" s="38" t="s">
        <v>87</v>
      </c>
      <c r="BD33" s="38"/>
      <c r="BE33" s="38">
        <v>20</v>
      </c>
      <c r="BF33" s="38"/>
      <c r="BG33" s="38"/>
      <c r="BH33" s="38" t="s">
        <v>88</v>
      </c>
      <c r="BI33" s="38"/>
      <c r="BJ33" s="38">
        <v>16</v>
      </c>
      <c r="BK33" s="38"/>
      <c r="BL33" s="38"/>
      <c r="BM33" s="38" t="s">
        <v>87</v>
      </c>
      <c r="BN33" s="38"/>
      <c r="BO33" s="46">
        <v>12</v>
      </c>
      <c r="BP33" s="46"/>
      <c r="BQ33" s="46"/>
      <c r="BR33" s="24"/>
      <c r="BS33" s="39" t="s">
        <v>89</v>
      </c>
      <c r="BT33" s="38"/>
      <c r="BU33" s="49" t="e">
        <f>INT(U33*AE33*(1/AU33*(AZ33/BE33)*(BJ33/BO33)))</f>
        <v>#REF!</v>
      </c>
      <c r="BV33" s="38"/>
      <c r="BW33" s="38"/>
      <c r="BX33" s="38"/>
      <c r="BY33" s="38"/>
      <c r="BZ33" s="38"/>
      <c r="CA33" s="38"/>
      <c r="CB33" s="38"/>
      <c r="CC33" s="24" t="s">
        <v>85</v>
      </c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47"/>
      <c r="CQ33" s="24"/>
      <c r="CR33" s="19"/>
      <c r="CS33" s="24"/>
      <c r="CT33" s="24"/>
      <c r="CU33" s="24"/>
      <c r="CV33" s="24"/>
      <c r="CW33" s="24"/>
      <c r="CX33" s="24"/>
      <c r="CY33" s="24"/>
      <c r="CZ33" s="24"/>
      <c r="DA33" s="24"/>
      <c r="DB33" s="24"/>
    </row>
    <row r="34" spans="1:106" ht="18" hidden="1" customHeight="1" thickTop="1">
      <c r="A34" s="36"/>
      <c r="B34" s="24"/>
      <c r="C34" s="24"/>
      <c r="D34" s="50"/>
      <c r="E34" s="51" t="s">
        <v>38</v>
      </c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2" t="e">
        <f>INT(SUM(BU33))</f>
        <v>#REF!</v>
      </c>
      <c r="BV34" s="51"/>
      <c r="BW34" s="51"/>
      <c r="BX34" s="51"/>
      <c r="BY34" s="51"/>
      <c r="BZ34" s="51"/>
      <c r="CA34" s="51"/>
      <c r="CB34" s="51"/>
      <c r="CC34" s="50" t="s">
        <v>85</v>
      </c>
      <c r="CD34" s="50"/>
      <c r="CE34" s="50"/>
      <c r="CF34" s="50"/>
      <c r="CG34" s="50"/>
      <c r="CH34" s="50"/>
      <c r="CI34" s="50"/>
      <c r="CJ34" s="24"/>
      <c r="CK34" s="24"/>
      <c r="CL34" s="24"/>
      <c r="CM34" s="24"/>
      <c r="CN34" s="24"/>
      <c r="CO34" s="24"/>
      <c r="CP34" s="47"/>
      <c r="CQ34" s="24"/>
      <c r="CR34" s="19"/>
      <c r="CS34" s="24"/>
      <c r="CT34" s="24"/>
      <c r="CU34" s="24"/>
      <c r="CV34" s="24"/>
      <c r="CW34" s="24"/>
      <c r="CX34" s="24"/>
      <c r="CY34" s="24"/>
      <c r="CZ34" s="24"/>
      <c r="DA34" s="24"/>
      <c r="DB34" s="24"/>
    </row>
    <row r="35" spans="1:106" ht="18" hidden="1" customHeight="1">
      <c r="A35" s="36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46"/>
      <c r="V35" s="38"/>
      <c r="W35" s="38"/>
      <c r="X35" s="38"/>
      <c r="Y35" s="38"/>
      <c r="Z35" s="38"/>
      <c r="AA35" s="38"/>
      <c r="AB35" s="38"/>
      <c r="AC35" s="38"/>
      <c r="AD35" s="38"/>
      <c r="AE35" s="19"/>
      <c r="AF35" s="38"/>
      <c r="AG35" s="38"/>
      <c r="AH35" s="38"/>
      <c r="AI35" s="38"/>
      <c r="AJ35" s="38"/>
      <c r="AK35" s="38"/>
      <c r="AL35" s="38"/>
      <c r="AM35" s="24"/>
      <c r="AN35" s="24"/>
      <c r="AO35" s="24"/>
      <c r="AP35" s="24"/>
      <c r="AQ35" s="24"/>
      <c r="AR35" s="24"/>
      <c r="AS35" s="24"/>
      <c r="AT35" s="24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46"/>
      <c r="BP35" s="46"/>
      <c r="BQ35" s="46"/>
      <c r="BR35" s="24"/>
      <c r="BS35" s="39"/>
      <c r="BT35" s="38"/>
      <c r="BU35" s="49"/>
      <c r="BV35" s="38"/>
      <c r="BW35" s="38"/>
      <c r="BX35" s="38"/>
      <c r="BY35" s="38"/>
      <c r="BZ35" s="38"/>
      <c r="CA35" s="38"/>
      <c r="CB35" s="38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47"/>
      <c r="CQ35" s="24"/>
      <c r="CR35" s="19"/>
      <c r="CS35" s="24"/>
      <c r="CT35" s="24"/>
      <c r="CU35" s="24"/>
      <c r="CV35" s="24"/>
      <c r="CW35" s="24"/>
      <c r="CX35" s="24"/>
      <c r="CY35" s="24"/>
      <c r="CZ35" s="24"/>
      <c r="DA35" s="24"/>
      <c r="DB35" s="24"/>
    </row>
    <row r="36" spans="1:106" ht="18" hidden="1" customHeight="1">
      <c r="A36" s="36"/>
      <c r="B36" s="24"/>
      <c r="C36" s="24"/>
      <c r="CJ36" s="24"/>
      <c r="CK36" s="24"/>
      <c r="CL36" s="24"/>
      <c r="CM36" s="24"/>
      <c r="CN36" s="24"/>
      <c r="CO36" s="24"/>
      <c r="CP36" s="47"/>
      <c r="CQ36" s="24"/>
      <c r="CR36" s="19"/>
      <c r="CS36" s="24"/>
      <c r="CT36" s="24"/>
      <c r="CU36" s="24"/>
      <c r="CV36" s="24"/>
      <c r="CW36" s="24"/>
      <c r="CX36" s="24"/>
      <c r="CY36" s="24"/>
      <c r="CZ36" s="24"/>
      <c r="DA36" s="24"/>
      <c r="DB36" s="24"/>
    </row>
    <row r="37" spans="1:106" ht="18" hidden="1" customHeight="1">
      <c r="A37" s="36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49"/>
      <c r="BW37" s="38"/>
      <c r="BX37" s="38"/>
      <c r="BY37" s="38"/>
      <c r="BZ37" s="38"/>
      <c r="CA37" s="38"/>
      <c r="CB37" s="38"/>
      <c r="CC37" s="38"/>
      <c r="CD37" s="38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47"/>
      <c r="CQ37" s="24"/>
      <c r="CR37" s="21"/>
      <c r="CS37" s="24"/>
      <c r="CT37" s="24"/>
      <c r="CU37" s="24"/>
      <c r="CV37" s="24"/>
      <c r="CW37" s="24"/>
      <c r="CX37" s="24"/>
      <c r="CY37" s="24"/>
      <c r="CZ37" s="24"/>
      <c r="DA37" s="24"/>
      <c r="DB37" s="24"/>
    </row>
    <row r="38" spans="1:106" ht="18" hidden="1" customHeight="1">
      <c r="A38" s="36"/>
      <c r="B38" s="24"/>
      <c r="C38" s="24"/>
      <c r="D38" s="24" t="s">
        <v>170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47"/>
      <c r="CQ38" s="24"/>
      <c r="CR38" s="21"/>
      <c r="CS38" s="24"/>
      <c r="CT38" s="24"/>
      <c r="CU38" s="24"/>
      <c r="CV38" s="24"/>
      <c r="CW38" s="24"/>
      <c r="CX38" s="24"/>
      <c r="CY38" s="24"/>
      <c r="CZ38" s="24"/>
      <c r="DA38" s="24"/>
      <c r="DB38" s="24"/>
    </row>
    <row r="39" spans="1:106" ht="18" hidden="1" customHeight="1">
      <c r="A39" s="36"/>
      <c r="B39" s="24"/>
      <c r="C39" s="24"/>
      <c r="D39" s="24"/>
      <c r="E39" s="24" t="s">
        <v>94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46">
        <v>5</v>
      </c>
      <c r="V39" s="38"/>
      <c r="W39" s="38"/>
      <c r="X39" s="38"/>
      <c r="Y39" s="38"/>
      <c r="Z39" s="24" t="s">
        <v>171</v>
      </c>
      <c r="AA39" s="24"/>
      <c r="AB39" s="24"/>
      <c r="AC39" s="24"/>
      <c r="AD39" s="24"/>
      <c r="AE39" s="20" t="e">
        <f>$CR$11</f>
        <v>#REF!</v>
      </c>
      <c r="AF39" s="38"/>
      <c r="AG39" s="38"/>
      <c r="AH39" s="38"/>
      <c r="AI39" s="38"/>
      <c r="AJ39" s="38"/>
      <c r="AK39" s="38"/>
      <c r="AL39" s="38"/>
      <c r="AM39" s="24" t="s">
        <v>271</v>
      </c>
      <c r="AN39" s="24"/>
      <c r="AO39" s="24"/>
      <c r="AP39" s="24"/>
      <c r="AQ39" s="24"/>
      <c r="AR39" s="24"/>
      <c r="AS39" s="24"/>
      <c r="AT39" s="49" t="e">
        <f>INT(U39*AE39)</f>
        <v>#REF!</v>
      </c>
      <c r="AU39" s="38"/>
      <c r="AV39" s="38"/>
      <c r="AW39" s="38"/>
      <c r="AX39" s="38"/>
      <c r="AY39" s="38"/>
      <c r="AZ39" s="38"/>
      <c r="BA39" s="38"/>
      <c r="BB39" s="24" t="s">
        <v>272</v>
      </c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47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</row>
    <row r="40" spans="1:106" ht="18" hidden="1" customHeight="1" thickBot="1">
      <c r="A40" s="36"/>
      <c r="B40" s="24"/>
      <c r="C40" s="24"/>
      <c r="D40" s="24"/>
      <c r="E40" s="24" t="s">
        <v>273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 t="s">
        <v>274</v>
      </c>
      <c r="V40" s="24"/>
      <c r="W40" s="24"/>
      <c r="X40" s="24"/>
      <c r="Y40" s="24"/>
      <c r="Z40" s="24"/>
      <c r="AA40" s="24"/>
      <c r="AB40" s="24"/>
      <c r="AC40" s="24"/>
      <c r="AD40" s="24"/>
      <c r="AE40" s="46">
        <v>21</v>
      </c>
      <c r="AF40" s="38"/>
      <c r="AG40" s="38"/>
      <c r="AH40" s="38"/>
      <c r="AI40" s="38"/>
      <c r="AJ40" s="38"/>
      <c r="AK40" s="38"/>
      <c r="AL40" s="38"/>
      <c r="AM40" s="24" t="s">
        <v>275</v>
      </c>
      <c r="AN40" s="24"/>
      <c r="AO40" s="24"/>
      <c r="AP40" s="24"/>
      <c r="AQ40" s="24"/>
      <c r="AR40" s="24"/>
      <c r="AS40" s="24"/>
      <c r="AT40" s="49" t="e">
        <f>INT(AT39*AE40/100)</f>
        <v>#REF!</v>
      </c>
      <c r="AU40" s="49"/>
      <c r="AV40" s="49"/>
      <c r="AW40" s="49"/>
      <c r="AX40" s="49"/>
      <c r="AY40" s="49"/>
      <c r="AZ40" s="49"/>
      <c r="BA40" s="49"/>
      <c r="BB40" s="24" t="s">
        <v>272</v>
      </c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47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</row>
    <row r="41" spans="1:106" ht="18" hidden="1" customHeight="1" thickTop="1">
      <c r="A41" s="36"/>
      <c r="B41" s="24"/>
      <c r="C41" s="24"/>
      <c r="D41" s="50"/>
      <c r="E41" s="51" t="s">
        <v>243</v>
      </c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2" t="e">
        <f>INT(SUM(AT39:AT40))</f>
        <v>#REF!</v>
      </c>
      <c r="AU41" s="51"/>
      <c r="AV41" s="51"/>
      <c r="AW41" s="51"/>
      <c r="AX41" s="51"/>
      <c r="AY41" s="51"/>
      <c r="AZ41" s="51"/>
      <c r="BA41" s="51"/>
      <c r="BB41" s="50" t="s">
        <v>85</v>
      </c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24"/>
      <c r="CK41" s="24"/>
      <c r="CL41" s="24"/>
      <c r="CM41" s="24"/>
      <c r="CN41" s="24"/>
      <c r="CO41" s="24"/>
      <c r="CP41" s="47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</row>
    <row r="42" spans="1:106" ht="18" hidden="1" customHeight="1">
      <c r="A42" s="36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47"/>
    </row>
    <row r="43" spans="1:106" ht="18" hidden="1" customHeight="1">
      <c r="A43" s="36"/>
      <c r="B43" s="24"/>
      <c r="C43" s="24"/>
      <c r="D43" s="24" t="s">
        <v>86</v>
      </c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47"/>
    </row>
    <row r="44" spans="1:106" ht="18" hidden="1" customHeight="1" thickBot="1">
      <c r="A44" s="36"/>
      <c r="B44" s="24"/>
      <c r="C44" s="24"/>
      <c r="D44" s="24"/>
      <c r="E44" s="24" t="s">
        <v>191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49">
        <v>2038</v>
      </c>
      <c r="AB44" s="38"/>
      <c r="AC44" s="38"/>
      <c r="AD44" s="38"/>
      <c r="AE44" s="38"/>
      <c r="AF44" s="38"/>
      <c r="AG44" s="38"/>
      <c r="AH44" s="38"/>
      <c r="AI44" s="38" t="s">
        <v>87</v>
      </c>
      <c r="AJ44" s="38"/>
      <c r="AK44" s="675">
        <v>10000000</v>
      </c>
      <c r="AL44" s="676"/>
      <c r="AM44" s="676"/>
      <c r="AN44" s="676"/>
      <c r="AO44" s="676"/>
      <c r="AP44" s="676"/>
      <c r="AQ44" s="676"/>
      <c r="AR44" s="676"/>
      <c r="AS44" s="676"/>
      <c r="AT44" s="676"/>
      <c r="AU44" s="676"/>
      <c r="AV44" s="38" t="s">
        <v>88</v>
      </c>
      <c r="AW44" s="38"/>
      <c r="AX44" s="49">
        <f>BW31</f>
        <v>52000</v>
      </c>
      <c r="AY44" s="38"/>
      <c r="AZ44" s="38"/>
      <c r="BA44" s="38"/>
      <c r="BB44" s="38"/>
      <c r="BC44" s="38"/>
      <c r="BD44" s="38"/>
      <c r="BE44" s="38"/>
      <c r="BF44" s="38"/>
      <c r="BG44" s="24" t="s">
        <v>276</v>
      </c>
      <c r="BH44" s="24"/>
      <c r="BI44" s="24"/>
      <c r="BJ44" s="24"/>
      <c r="BK44" s="24"/>
      <c r="BL44" s="24"/>
      <c r="BM44" s="24"/>
      <c r="BN44" s="49">
        <f>INT(AA44/AK44*AX44*1000)</f>
        <v>10597</v>
      </c>
      <c r="BO44" s="49"/>
      <c r="BP44" s="49"/>
      <c r="BQ44" s="49"/>
      <c r="BR44" s="49"/>
      <c r="BS44" s="49"/>
      <c r="BT44" s="49"/>
      <c r="BU44" s="49"/>
      <c r="BV44" s="24" t="s">
        <v>272</v>
      </c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47"/>
    </row>
    <row r="45" spans="1:106" ht="18" hidden="1" customHeight="1" thickTop="1">
      <c r="A45" s="36"/>
      <c r="B45" s="24"/>
      <c r="C45" s="24"/>
      <c r="D45" s="50"/>
      <c r="E45" s="51" t="s">
        <v>243</v>
      </c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2">
        <f>SUM(BN44)</f>
        <v>10597</v>
      </c>
      <c r="BO45" s="51"/>
      <c r="BP45" s="51"/>
      <c r="BQ45" s="51"/>
      <c r="BR45" s="51"/>
      <c r="BS45" s="51"/>
      <c r="BT45" s="51"/>
      <c r="BU45" s="51"/>
      <c r="BV45" s="50" t="s">
        <v>272</v>
      </c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24"/>
      <c r="CK45" s="24"/>
      <c r="CL45" s="24"/>
      <c r="CM45" s="24"/>
      <c r="CN45" s="24"/>
      <c r="CO45" s="24"/>
      <c r="CP45" s="47"/>
    </row>
    <row r="46" spans="1:106" ht="18" hidden="1" customHeight="1">
      <c r="A46" s="36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47"/>
    </row>
    <row r="47" spans="1:106" ht="18" hidden="1" customHeight="1">
      <c r="A47" s="36"/>
      <c r="B47" s="24"/>
      <c r="C47" s="24"/>
      <c r="D47" s="24"/>
      <c r="E47" s="24" t="s">
        <v>277</v>
      </c>
      <c r="F47" s="24"/>
      <c r="G47" s="24"/>
      <c r="H47" s="24"/>
      <c r="I47" s="24"/>
      <c r="J47" s="24"/>
      <c r="K47" s="24"/>
      <c r="L47" s="24"/>
      <c r="M47" s="24"/>
      <c r="N47" s="24"/>
      <c r="O47" s="53" t="e">
        <f>$BU$34</f>
        <v>#REF!</v>
      </c>
      <c r="P47" s="54"/>
      <c r="Q47" s="54"/>
      <c r="R47" s="54"/>
      <c r="S47" s="54"/>
      <c r="T47" s="54"/>
      <c r="U47" s="54"/>
      <c r="V47" s="54"/>
      <c r="W47" s="54"/>
      <c r="X47" s="54"/>
      <c r="Y47" s="38" t="s">
        <v>278</v>
      </c>
      <c r="Z47" s="38"/>
      <c r="AA47" s="53" t="e">
        <f>$AT$41</f>
        <v>#REF!</v>
      </c>
      <c r="AB47" s="54"/>
      <c r="AC47" s="54"/>
      <c r="AD47" s="54"/>
      <c r="AE47" s="54"/>
      <c r="AF47" s="54"/>
      <c r="AG47" s="54"/>
      <c r="AH47" s="54"/>
      <c r="AI47" s="54"/>
      <c r="AJ47" s="54"/>
      <c r="AK47" s="38" t="s">
        <v>278</v>
      </c>
      <c r="AL47" s="38"/>
      <c r="AM47" s="53">
        <f>$BN$45</f>
        <v>10597</v>
      </c>
      <c r="AN47" s="54"/>
      <c r="AO47" s="54"/>
      <c r="AP47" s="54"/>
      <c r="AQ47" s="54"/>
      <c r="AR47" s="54"/>
      <c r="AS47" s="54"/>
      <c r="AT47" s="54"/>
      <c r="AU47" s="54"/>
      <c r="AV47" s="54"/>
      <c r="AW47" s="39" t="s">
        <v>242</v>
      </c>
      <c r="AX47" s="38"/>
      <c r="AY47" s="53" t="e">
        <f>O47+AA47+AM47</f>
        <v>#REF!</v>
      </c>
      <c r="AZ47" s="54"/>
      <c r="BA47" s="54"/>
      <c r="BB47" s="54"/>
      <c r="BC47" s="54"/>
      <c r="BD47" s="54"/>
      <c r="BE47" s="54"/>
      <c r="BF47" s="54"/>
      <c r="BG47" s="54"/>
      <c r="BH47" s="54"/>
      <c r="BI47" s="24" t="s">
        <v>272</v>
      </c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47"/>
    </row>
    <row r="48" spans="1:106" ht="18" hidden="1" customHeight="1">
      <c r="A48" s="36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47"/>
    </row>
    <row r="49" spans="1:96" ht="18" hidden="1" customHeight="1">
      <c r="A49" s="36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47"/>
    </row>
    <row r="50" spans="1:96" ht="18" hidden="1" customHeight="1">
      <c r="A50" s="36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47"/>
    </row>
    <row r="51" spans="1:96" ht="18" hidden="1" customHeight="1">
      <c r="A51" s="36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47"/>
    </row>
    <row r="52" spans="1:96" ht="18" hidden="1" customHeight="1">
      <c r="A52" s="36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47"/>
    </row>
    <row r="53" spans="1:96" ht="18" hidden="1" customHeight="1">
      <c r="A53" s="36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47"/>
    </row>
    <row r="54" spans="1:96" ht="18" hidden="1" customHeight="1">
      <c r="A54" s="41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2"/>
      <c r="CM54" s="42"/>
      <c r="CN54" s="42"/>
      <c r="CO54" s="42"/>
      <c r="CP54" s="55"/>
    </row>
    <row r="55" spans="1:96" ht="30.75" hidden="1" customHeight="1">
      <c r="A55" s="713" t="s">
        <v>279</v>
      </c>
      <c r="B55" s="714"/>
      <c r="C55" s="714"/>
      <c r="D55" s="714"/>
      <c r="E55" s="714"/>
      <c r="F55" s="714"/>
      <c r="G55" s="714"/>
      <c r="H55" s="714"/>
      <c r="I55" s="714"/>
      <c r="J55" s="714"/>
      <c r="K55" s="714"/>
      <c r="L55" s="714"/>
      <c r="M55" s="714"/>
      <c r="N55" s="714"/>
      <c r="O55" s="714"/>
      <c r="P55" s="714"/>
      <c r="Q55" s="714"/>
      <c r="R55" s="714"/>
      <c r="S55" s="714"/>
      <c r="T55" s="714"/>
      <c r="U55" s="714"/>
      <c r="V55" s="714"/>
      <c r="W55" s="714"/>
      <c r="X55" s="714"/>
      <c r="Y55" s="714"/>
      <c r="Z55" s="714"/>
      <c r="AA55" s="714"/>
      <c r="AB55" s="714"/>
      <c r="AC55" s="714"/>
      <c r="AD55" s="714"/>
      <c r="AE55" s="714"/>
      <c r="AF55" s="714"/>
      <c r="AG55" s="714"/>
      <c r="AH55" s="714"/>
      <c r="AI55" s="714"/>
      <c r="AJ55" s="714"/>
      <c r="AK55" s="714"/>
      <c r="AL55" s="714"/>
      <c r="AM55" s="714"/>
      <c r="AN55" s="714"/>
      <c r="AO55" s="714"/>
      <c r="AP55" s="714"/>
      <c r="AQ55" s="714"/>
      <c r="AR55" s="714"/>
      <c r="AS55" s="714"/>
      <c r="AT55" s="714"/>
      <c r="AU55" s="714"/>
      <c r="AV55" s="714"/>
      <c r="AW55" s="714"/>
      <c r="AX55" s="714"/>
      <c r="AY55" s="714"/>
      <c r="AZ55" s="714"/>
      <c r="BA55" s="714"/>
      <c r="BB55" s="714"/>
      <c r="BC55" s="714"/>
      <c r="BD55" s="714"/>
      <c r="BE55" s="714"/>
      <c r="BF55" s="714"/>
      <c r="BG55" s="714"/>
      <c r="BH55" s="714"/>
      <c r="BI55" s="714"/>
      <c r="BJ55" s="714"/>
      <c r="BK55" s="714"/>
      <c r="BL55" s="714"/>
      <c r="BM55" s="714"/>
      <c r="BN55" s="714"/>
      <c r="BO55" s="714"/>
      <c r="BP55" s="714"/>
      <c r="BQ55" s="714"/>
      <c r="BR55" s="714"/>
      <c r="BS55" s="714"/>
      <c r="BT55" s="714"/>
      <c r="BU55" s="714"/>
      <c r="BV55" s="714"/>
      <c r="BW55" s="714"/>
      <c r="BX55" s="714"/>
      <c r="BY55" s="714"/>
      <c r="BZ55" s="714"/>
      <c r="CA55" s="714"/>
      <c r="CB55" s="714"/>
      <c r="CC55" s="714"/>
      <c r="CD55" s="714"/>
      <c r="CE55" s="714"/>
      <c r="CF55" s="714"/>
      <c r="CG55" s="714"/>
      <c r="CH55" s="714"/>
      <c r="CI55" s="714"/>
      <c r="CJ55" s="714"/>
      <c r="CK55" s="714"/>
      <c r="CL55" s="714"/>
      <c r="CM55" s="714"/>
      <c r="CN55" s="714"/>
      <c r="CO55" s="714"/>
      <c r="CP55" s="715"/>
    </row>
    <row r="56" spans="1:96" ht="18" hidden="1" customHeight="1">
      <c r="A56" s="43"/>
      <c r="B56" s="45"/>
      <c r="C56" s="45"/>
      <c r="D56" s="44" t="s">
        <v>280</v>
      </c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4" t="s">
        <v>281</v>
      </c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 t="s">
        <v>282</v>
      </c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56">
        <v>1318</v>
      </c>
      <c r="BX56" s="57"/>
      <c r="BY56" s="57"/>
      <c r="BZ56" s="57"/>
      <c r="CA56" s="57"/>
      <c r="CB56" s="57"/>
      <c r="CC56" s="57"/>
      <c r="CD56" s="57"/>
      <c r="CE56" s="57"/>
      <c r="CF56" s="57"/>
      <c r="CG56" s="45" t="s">
        <v>283</v>
      </c>
      <c r="CH56" s="45"/>
      <c r="CI56" s="45"/>
      <c r="CJ56" s="45"/>
      <c r="CK56" s="45"/>
      <c r="CL56" s="45"/>
      <c r="CM56" s="45"/>
      <c r="CN56" s="45"/>
      <c r="CO56" s="45"/>
      <c r="CP56" s="58"/>
      <c r="CR56" s="22"/>
    </row>
    <row r="57" spans="1:96" ht="18" hidden="1" customHeight="1">
      <c r="A57" s="36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47"/>
    </row>
    <row r="58" spans="1:96" ht="18" hidden="1" customHeight="1">
      <c r="A58" s="36"/>
      <c r="B58" s="24"/>
      <c r="C58" s="24"/>
      <c r="D58" s="24" t="s">
        <v>169</v>
      </c>
      <c r="E58" s="24"/>
      <c r="F58" s="24"/>
      <c r="G58" s="24"/>
      <c r="H58" s="24"/>
      <c r="I58" s="24"/>
      <c r="J58" s="24"/>
      <c r="K58" s="24"/>
      <c r="L58" s="24"/>
      <c r="M58" s="24" t="s">
        <v>284</v>
      </c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47"/>
    </row>
    <row r="59" spans="1:96" ht="18" hidden="1" customHeight="1" thickBot="1">
      <c r="A59" s="36"/>
      <c r="B59" s="24"/>
      <c r="C59" s="24"/>
      <c r="D59" s="24"/>
      <c r="E59" s="24" t="s">
        <v>285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46">
        <v>1</v>
      </c>
      <c r="V59" s="38"/>
      <c r="W59" s="38"/>
      <c r="X59" s="38"/>
      <c r="Y59" s="38"/>
      <c r="Z59" s="38" t="s">
        <v>286</v>
      </c>
      <c r="AA59" s="38"/>
      <c r="AB59" s="38"/>
      <c r="AC59" s="38"/>
      <c r="AD59" s="38"/>
      <c r="AE59" s="20" t="e">
        <f>$CR$5</f>
        <v>#REF!</v>
      </c>
      <c r="AF59" s="38"/>
      <c r="AG59" s="38"/>
      <c r="AH59" s="38"/>
      <c r="AI59" s="38"/>
      <c r="AJ59" s="38"/>
      <c r="AK59" s="38"/>
      <c r="AL59" s="38"/>
      <c r="AM59" s="24" t="s">
        <v>287</v>
      </c>
      <c r="AN59" s="24"/>
      <c r="AO59" s="24"/>
      <c r="AP59" s="24"/>
      <c r="AQ59" s="24"/>
      <c r="AR59" s="24"/>
      <c r="AS59" s="24"/>
      <c r="AT59" s="24"/>
      <c r="AU59" s="38">
        <v>8</v>
      </c>
      <c r="AV59" s="38"/>
      <c r="AW59" s="38"/>
      <c r="AX59" s="38" t="s">
        <v>288</v>
      </c>
      <c r="AY59" s="38"/>
      <c r="AZ59" s="38">
        <v>25</v>
      </c>
      <c r="BA59" s="38"/>
      <c r="BB59" s="38"/>
      <c r="BC59" s="38" t="s">
        <v>289</v>
      </c>
      <c r="BD59" s="38"/>
      <c r="BE59" s="38">
        <v>20</v>
      </c>
      <c r="BF59" s="38"/>
      <c r="BG59" s="38"/>
      <c r="BH59" s="38" t="s">
        <v>288</v>
      </c>
      <c r="BI59" s="38"/>
      <c r="BJ59" s="38">
        <v>16</v>
      </c>
      <c r="BK59" s="38"/>
      <c r="BL59" s="38"/>
      <c r="BM59" s="38" t="s">
        <v>289</v>
      </c>
      <c r="BN59" s="38"/>
      <c r="BO59" s="46">
        <v>12</v>
      </c>
      <c r="BP59" s="46"/>
      <c r="BQ59" s="46"/>
      <c r="BR59" s="24"/>
      <c r="BS59" s="39" t="s">
        <v>242</v>
      </c>
      <c r="BT59" s="38"/>
      <c r="BU59" s="49" t="e">
        <f>INT(U59*AE59*(1/AU59*(AZ59/BE59)*(BJ59/BO59)))</f>
        <v>#REF!</v>
      </c>
      <c r="BV59" s="38"/>
      <c r="BW59" s="38"/>
      <c r="BX59" s="38"/>
      <c r="BY59" s="38"/>
      <c r="BZ59" s="38"/>
      <c r="CA59" s="38"/>
      <c r="CB59" s="38"/>
      <c r="CC59" s="24" t="s">
        <v>272</v>
      </c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47"/>
    </row>
    <row r="60" spans="1:96" ht="18" hidden="1" customHeight="1" thickTop="1">
      <c r="A60" s="36"/>
      <c r="B60" s="24"/>
      <c r="C60" s="24"/>
      <c r="D60" s="50"/>
      <c r="E60" s="51" t="s">
        <v>243</v>
      </c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2" t="e">
        <f>INT(SUM(BU59:BU59))</f>
        <v>#REF!</v>
      </c>
      <c r="BV60" s="51"/>
      <c r="BW60" s="51"/>
      <c r="BX60" s="51"/>
      <c r="BY60" s="51"/>
      <c r="BZ60" s="51"/>
      <c r="CA60" s="51"/>
      <c r="CB60" s="51"/>
      <c r="CC60" s="50" t="s">
        <v>272</v>
      </c>
      <c r="CD60" s="50"/>
      <c r="CE60" s="50"/>
      <c r="CF60" s="50"/>
      <c r="CG60" s="50"/>
      <c r="CH60" s="50"/>
      <c r="CI60" s="50"/>
      <c r="CJ60" s="24"/>
      <c r="CK60" s="24"/>
      <c r="CL60" s="24"/>
      <c r="CM60" s="24"/>
      <c r="CN60" s="24"/>
      <c r="CO60" s="24"/>
      <c r="CP60" s="47"/>
    </row>
    <row r="61" spans="1:96" ht="18" hidden="1" customHeight="1">
      <c r="A61" s="36"/>
      <c r="B61" s="24"/>
      <c r="C61" s="24"/>
      <c r="D61" s="24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49"/>
      <c r="BV61" s="38"/>
      <c r="BW61" s="38"/>
      <c r="BX61" s="38"/>
      <c r="BY61" s="38"/>
      <c r="BZ61" s="38"/>
      <c r="CA61" s="38"/>
      <c r="CB61" s="38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47"/>
    </row>
    <row r="62" spans="1:96" ht="18" hidden="1" customHeight="1">
      <c r="A62" s="36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49"/>
      <c r="BW62" s="38"/>
      <c r="BX62" s="38"/>
      <c r="BY62" s="38"/>
      <c r="BZ62" s="38"/>
      <c r="CA62" s="38"/>
      <c r="CB62" s="38"/>
      <c r="CC62" s="38"/>
      <c r="CD62" s="38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47"/>
    </row>
    <row r="63" spans="1:96" ht="18" hidden="1" customHeight="1">
      <c r="A63" s="36"/>
      <c r="B63" s="24"/>
      <c r="C63" s="24"/>
      <c r="D63" s="24" t="s">
        <v>170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47"/>
    </row>
    <row r="64" spans="1:96" ht="18" hidden="1" customHeight="1">
      <c r="A64" s="36"/>
      <c r="B64" s="24"/>
      <c r="C64" s="24"/>
      <c r="D64" s="24"/>
      <c r="E64" s="24" t="s">
        <v>290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46">
        <v>1</v>
      </c>
      <c r="V64" s="38"/>
      <c r="W64" s="38"/>
      <c r="X64" s="38"/>
      <c r="Y64" s="38"/>
      <c r="Z64" s="24" t="s">
        <v>171</v>
      </c>
      <c r="AA64" s="24"/>
      <c r="AB64" s="24"/>
      <c r="AC64" s="24"/>
      <c r="AD64" s="24"/>
      <c r="AE64" s="59" t="e">
        <f>$CR$10</f>
        <v>#REF!</v>
      </c>
      <c r="AF64" s="38"/>
      <c r="AG64" s="38"/>
      <c r="AH64" s="38"/>
      <c r="AI64" s="38"/>
      <c r="AJ64" s="38"/>
      <c r="AK64" s="38"/>
      <c r="AL64" s="38"/>
      <c r="AM64" s="24" t="s">
        <v>271</v>
      </c>
      <c r="AN64" s="24"/>
      <c r="AO64" s="24"/>
      <c r="AP64" s="24"/>
      <c r="AQ64" s="24"/>
      <c r="AR64" s="24"/>
      <c r="AS64" s="24"/>
      <c r="AT64" s="49" t="e">
        <f>INT(U64*AE64)</f>
        <v>#REF!</v>
      </c>
      <c r="AU64" s="38"/>
      <c r="AV64" s="38"/>
      <c r="AW64" s="38"/>
      <c r="AX64" s="38"/>
      <c r="AY64" s="38"/>
      <c r="AZ64" s="38"/>
      <c r="BA64" s="38"/>
      <c r="BB64" s="24" t="s">
        <v>272</v>
      </c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47"/>
    </row>
    <row r="65" spans="1:94" ht="18" hidden="1" customHeight="1" thickBot="1">
      <c r="A65" s="36"/>
      <c r="B65" s="24"/>
      <c r="C65" s="24"/>
      <c r="D65" s="24"/>
      <c r="E65" s="24" t="s">
        <v>273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 t="s">
        <v>274</v>
      </c>
      <c r="V65" s="24"/>
      <c r="W65" s="24"/>
      <c r="X65" s="24"/>
      <c r="Y65" s="24"/>
      <c r="Z65" s="24"/>
      <c r="AA65" s="24"/>
      <c r="AB65" s="24"/>
      <c r="AC65" s="24"/>
      <c r="AD65" s="24"/>
      <c r="AE65" s="46">
        <v>20</v>
      </c>
      <c r="AF65" s="38"/>
      <c r="AG65" s="38"/>
      <c r="AH65" s="38"/>
      <c r="AI65" s="38"/>
      <c r="AJ65" s="38"/>
      <c r="AK65" s="38"/>
      <c r="AL65" s="38"/>
      <c r="AM65" s="24" t="s">
        <v>275</v>
      </c>
      <c r="AN65" s="24"/>
      <c r="AO65" s="24"/>
      <c r="AP65" s="24"/>
      <c r="AQ65" s="24"/>
      <c r="AR65" s="24"/>
      <c r="AS65" s="24"/>
      <c r="AT65" s="49" t="e">
        <f>INT(AT64*AE65/100)</f>
        <v>#REF!</v>
      </c>
      <c r="AU65" s="49"/>
      <c r="AV65" s="49"/>
      <c r="AW65" s="49"/>
      <c r="AX65" s="49"/>
      <c r="AY65" s="49"/>
      <c r="AZ65" s="49"/>
      <c r="BA65" s="49"/>
      <c r="BB65" s="24" t="s">
        <v>272</v>
      </c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47"/>
    </row>
    <row r="66" spans="1:94" ht="18" hidden="1" customHeight="1" thickTop="1">
      <c r="A66" s="36"/>
      <c r="B66" s="24"/>
      <c r="C66" s="24"/>
      <c r="D66" s="50"/>
      <c r="E66" s="51" t="s">
        <v>243</v>
      </c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2" t="e">
        <f>INT(SUM(AT64:AT65))</f>
        <v>#REF!</v>
      </c>
      <c r="AU66" s="51"/>
      <c r="AV66" s="51"/>
      <c r="AW66" s="51"/>
      <c r="AX66" s="51"/>
      <c r="AY66" s="51"/>
      <c r="AZ66" s="51"/>
      <c r="BA66" s="51"/>
      <c r="BB66" s="50" t="s">
        <v>272</v>
      </c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24"/>
      <c r="CK66" s="24"/>
      <c r="CL66" s="24"/>
      <c r="CM66" s="24"/>
      <c r="CN66" s="24"/>
      <c r="CO66" s="24"/>
      <c r="CP66" s="47"/>
    </row>
    <row r="67" spans="1:94" ht="18" hidden="1" customHeight="1">
      <c r="A67" s="36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47"/>
    </row>
    <row r="68" spans="1:94" ht="18" hidden="1" customHeight="1">
      <c r="A68" s="36"/>
      <c r="B68" s="24"/>
      <c r="C68" s="24"/>
      <c r="D68" s="24" t="s">
        <v>291</v>
      </c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47"/>
    </row>
    <row r="69" spans="1:94" ht="18" hidden="1" customHeight="1" thickBot="1">
      <c r="A69" s="36"/>
      <c r="B69" s="24"/>
      <c r="C69" s="24"/>
      <c r="D69" s="24"/>
      <c r="E69" s="24" t="s">
        <v>292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49">
        <v>3640</v>
      </c>
      <c r="AB69" s="38"/>
      <c r="AC69" s="38"/>
      <c r="AD69" s="38"/>
      <c r="AE69" s="38"/>
      <c r="AF69" s="38"/>
      <c r="AG69" s="38"/>
      <c r="AH69" s="38"/>
      <c r="AI69" s="38" t="s">
        <v>289</v>
      </c>
      <c r="AJ69" s="38"/>
      <c r="AK69" s="716">
        <v>10000000</v>
      </c>
      <c r="AL69" s="716"/>
      <c r="AM69" s="716"/>
      <c r="AN69" s="716"/>
      <c r="AO69" s="716"/>
      <c r="AP69" s="716"/>
      <c r="AQ69" s="716"/>
      <c r="AR69" s="716"/>
      <c r="AS69" s="716"/>
      <c r="AT69" s="716"/>
      <c r="AU69" s="716"/>
      <c r="AV69" s="38" t="s">
        <v>288</v>
      </c>
      <c r="AW69" s="38"/>
      <c r="AX69" s="49">
        <f>INT(BW56*$CR$4/1000)</f>
        <v>80931</v>
      </c>
      <c r="AY69" s="38"/>
      <c r="AZ69" s="38"/>
      <c r="BA69" s="38"/>
      <c r="BB69" s="38"/>
      <c r="BC69" s="38"/>
      <c r="BD69" s="38"/>
      <c r="BE69" s="38"/>
      <c r="BF69" s="38"/>
      <c r="BG69" s="24" t="s">
        <v>276</v>
      </c>
      <c r="BH69" s="24"/>
      <c r="BI69" s="24"/>
      <c r="BJ69" s="24"/>
      <c r="BK69" s="24"/>
      <c r="BL69" s="24"/>
      <c r="BM69" s="24"/>
      <c r="BN69" s="49">
        <f>INT(AA69/AK69*AX69*1000)</f>
        <v>29458</v>
      </c>
      <c r="BO69" s="49"/>
      <c r="BP69" s="49"/>
      <c r="BQ69" s="49"/>
      <c r="BR69" s="49"/>
      <c r="BS69" s="49"/>
      <c r="BT69" s="49"/>
      <c r="BU69" s="49"/>
      <c r="BV69" s="24" t="s">
        <v>272</v>
      </c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47"/>
    </row>
    <row r="70" spans="1:94" ht="18" hidden="1" customHeight="1" thickTop="1">
      <c r="A70" s="36"/>
      <c r="B70" s="24"/>
      <c r="C70" s="24"/>
      <c r="D70" s="50"/>
      <c r="E70" s="51" t="s">
        <v>243</v>
      </c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2">
        <f>SUM(BN69)</f>
        <v>29458</v>
      </c>
      <c r="BO70" s="51"/>
      <c r="BP70" s="51"/>
      <c r="BQ70" s="51"/>
      <c r="BR70" s="51"/>
      <c r="BS70" s="51"/>
      <c r="BT70" s="51"/>
      <c r="BU70" s="51"/>
      <c r="BV70" s="50" t="s">
        <v>272</v>
      </c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24"/>
      <c r="CK70" s="24"/>
      <c r="CL70" s="24"/>
      <c r="CM70" s="24"/>
      <c r="CN70" s="24"/>
      <c r="CO70" s="24"/>
      <c r="CP70" s="47"/>
    </row>
    <row r="71" spans="1:94" ht="18" hidden="1" customHeight="1">
      <c r="A71" s="36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47"/>
    </row>
    <row r="72" spans="1:94" ht="18" hidden="1" customHeight="1">
      <c r="A72" s="36"/>
      <c r="B72" s="24"/>
      <c r="C72" s="24"/>
      <c r="D72" s="24"/>
      <c r="E72" s="24" t="s">
        <v>277</v>
      </c>
      <c r="F72" s="24"/>
      <c r="G72" s="24"/>
      <c r="H72" s="24"/>
      <c r="I72" s="24"/>
      <c r="J72" s="24"/>
      <c r="K72" s="24"/>
      <c r="L72" s="24"/>
      <c r="M72" s="24"/>
      <c r="N72" s="24"/>
      <c r="O72" s="53" t="e">
        <f>$BU$60</f>
        <v>#REF!</v>
      </c>
      <c r="P72" s="54"/>
      <c r="Q72" s="54"/>
      <c r="R72" s="54"/>
      <c r="S72" s="54"/>
      <c r="T72" s="54"/>
      <c r="U72" s="54"/>
      <c r="V72" s="54"/>
      <c r="W72" s="54"/>
      <c r="X72" s="54"/>
      <c r="Y72" s="38" t="s">
        <v>278</v>
      </c>
      <c r="Z72" s="38"/>
      <c r="AA72" s="53" t="e">
        <f>$AT$66</f>
        <v>#REF!</v>
      </c>
      <c r="AB72" s="54"/>
      <c r="AC72" s="54"/>
      <c r="AD72" s="54"/>
      <c r="AE72" s="54"/>
      <c r="AF72" s="54"/>
      <c r="AG72" s="54"/>
      <c r="AH72" s="54"/>
      <c r="AI72" s="54"/>
      <c r="AJ72" s="54"/>
      <c r="AK72" s="38" t="s">
        <v>278</v>
      </c>
      <c r="AL72" s="38"/>
      <c r="AM72" s="53">
        <f>$BN$70</f>
        <v>29458</v>
      </c>
      <c r="AN72" s="54"/>
      <c r="AO72" s="54"/>
      <c r="AP72" s="54"/>
      <c r="AQ72" s="54"/>
      <c r="AR72" s="54"/>
      <c r="AS72" s="54"/>
      <c r="AT72" s="54"/>
      <c r="AU72" s="54"/>
      <c r="AV72" s="54"/>
      <c r="AW72" s="39" t="s">
        <v>242</v>
      </c>
      <c r="AX72" s="38"/>
      <c r="AY72" s="53" t="e">
        <f>O72+AA72+AM72</f>
        <v>#REF!</v>
      </c>
      <c r="AZ72" s="54"/>
      <c r="BA72" s="54"/>
      <c r="BB72" s="54"/>
      <c r="BC72" s="54"/>
      <c r="BD72" s="54"/>
      <c r="BE72" s="54"/>
      <c r="BF72" s="54"/>
      <c r="BG72" s="54"/>
      <c r="BH72" s="54"/>
      <c r="BI72" s="24" t="s">
        <v>272</v>
      </c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47"/>
    </row>
    <row r="73" spans="1:94" ht="18" hidden="1" customHeight="1">
      <c r="A73" s="36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47"/>
    </row>
    <row r="74" spans="1:94" ht="9.9499999999999993" hidden="1" customHeight="1">
      <c r="A74" s="36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47"/>
    </row>
    <row r="75" spans="1:94" ht="9.9499999999999993" hidden="1" customHeight="1">
      <c r="A75" s="36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47"/>
    </row>
    <row r="76" spans="1:94" ht="9.9499999999999993" hidden="1" customHeight="1">
      <c r="A76" s="36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47"/>
    </row>
    <row r="77" spans="1:94" ht="9.9499999999999993" hidden="1" customHeight="1">
      <c r="A77" s="36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47"/>
    </row>
    <row r="78" spans="1:94" ht="9.9499999999999993" hidden="1" customHeight="1">
      <c r="A78" s="36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47"/>
    </row>
    <row r="79" spans="1:94" ht="9.9499999999999993" hidden="1" customHeight="1">
      <c r="A79" s="36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47"/>
    </row>
    <row r="80" spans="1:94" ht="9.9499999999999993" hidden="1" customHeight="1">
      <c r="A80" s="36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47"/>
    </row>
    <row r="81" spans="1:94" ht="9.9499999999999993" hidden="1" customHeight="1">
      <c r="A81" s="36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47"/>
    </row>
    <row r="82" spans="1:94" ht="9.9499999999999993" hidden="1" customHeight="1">
      <c r="A82" s="36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47"/>
    </row>
    <row r="83" spans="1:94" ht="9.9499999999999993" hidden="1" customHeight="1">
      <c r="A83" s="36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47"/>
    </row>
    <row r="84" spans="1:94" ht="9.9499999999999993" hidden="1" customHeight="1">
      <c r="A84" s="36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47"/>
    </row>
    <row r="85" spans="1:94" ht="9.9499999999999993" hidden="1" customHeight="1">
      <c r="A85" s="36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47"/>
    </row>
    <row r="86" spans="1:94" ht="9.9499999999999993" hidden="1" customHeight="1">
      <c r="A86" s="36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47"/>
    </row>
    <row r="87" spans="1:94" ht="18" hidden="1" customHeight="1">
      <c r="A87" s="41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  <c r="CD87" s="42"/>
      <c r="CE87" s="42"/>
      <c r="CF87" s="42"/>
      <c r="CG87" s="42"/>
      <c r="CH87" s="42"/>
      <c r="CI87" s="42"/>
      <c r="CJ87" s="42"/>
      <c r="CK87" s="42"/>
      <c r="CL87" s="42"/>
      <c r="CM87" s="42"/>
      <c r="CN87" s="42"/>
      <c r="CO87" s="42"/>
      <c r="CP87" s="55"/>
    </row>
    <row r="88" spans="1:94" ht="30.75" hidden="1" customHeight="1">
      <c r="A88" s="713" t="s">
        <v>293</v>
      </c>
      <c r="B88" s="714"/>
      <c r="C88" s="714"/>
      <c r="D88" s="714"/>
      <c r="E88" s="714"/>
      <c r="F88" s="714"/>
      <c r="G88" s="714"/>
      <c r="H88" s="714"/>
      <c r="I88" s="714"/>
      <c r="J88" s="714"/>
      <c r="K88" s="714"/>
      <c r="L88" s="714"/>
      <c r="M88" s="714"/>
      <c r="N88" s="714"/>
      <c r="O88" s="714"/>
      <c r="P88" s="714"/>
      <c r="Q88" s="714"/>
      <c r="R88" s="714"/>
      <c r="S88" s="714"/>
      <c r="T88" s="714"/>
      <c r="U88" s="714"/>
      <c r="V88" s="714"/>
      <c r="W88" s="714"/>
      <c r="X88" s="714"/>
      <c r="Y88" s="714"/>
      <c r="Z88" s="714"/>
      <c r="AA88" s="714"/>
      <c r="AB88" s="714"/>
      <c r="AC88" s="714"/>
      <c r="AD88" s="714"/>
      <c r="AE88" s="714"/>
      <c r="AF88" s="714"/>
      <c r="AG88" s="714"/>
      <c r="AH88" s="714"/>
      <c r="AI88" s="714"/>
      <c r="AJ88" s="714"/>
      <c r="AK88" s="714"/>
      <c r="AL88" s="714"/>
      <c r="AM88" s="714"/>
      <c r="AN88" s="714"/>
      <c r="AO88" s="714"/>
      <c r="AP88" s="714"/>
      <c r="AQ88" s="714"/>
      <c r="AR88" s="714"/>
      <c r="AS88" s="714"/>
      <c r="AT88" s="714"/>
      <c r="AU88" s="714"/>
      <c r="AV88" s="714"/>
      <c r="AW88" s="714"/>
      <c r="AX88" s="714"/>
      <c r="AY88" s="714"/>
      <c r="AZ88" s="714"/>
      <c r="BA88" s="714"/>
      <c r="BB88" s="714"/>
      <c r="BC88" s="714"/>
      <c r="BD88" s="714"/>
      <c r="BE88" s="714"/>
      <c r="BF88" s="714"/>
      <c r="BG88" s="714"/>
      <c r="BH88" s="714"/>
      <c r="BI88" s="714"/>
      <c r="BJ88" s="714"/>
      <c r="BK88" s="714"/>
      <c r="BL88" s="714"/>
      <c r="BM88" s="714"/>
      <c r="BN88" s="714"/>
      <c r="BO88" s="714"/>
      <c r="BP88" s="714"/>
      <c r="BQ88" s="714"/>
      <c r="BR88" s="714"/>
      <c r="BS88" s="714"/>
      <c r="BT88" s="714"/>
      <c r="BU88" s="714"/>
      <c r="BV88" s="714"/>
      <c r="BW88" s="714"/>
      <c r="BX88" s="714"/>
      <c r="BY88" s="714"/>
      <c r="BZ88" s="714"/>
      <c r="CA88" s="714"/>
      <c r="CB88" s="714"/>
      <c r="CC88" s="714"/>
      <c r="CD88" s="714"/>
      <c r="CE88" s="714"/>
      <c r="CF88" s="714"/>
      <c r="CG88" s="714"/>
      <c r="CH88" s="714"/>
      <c r="CI88" s="714"/>
      <c r="CJ88" s="714"/>
      <c r="CK88" s="714"/>
      <c r="CL88" s="714"/>
      <c r="CM88" s="714"/>
      <c r="CN88" s="714"/>
      <c r="CO88" s="714"/>
      <c r="CP88" s="715"/>
    </row>
    <row r="89" spans="1:94" ht="18" hidden="1" customHeight="1">
      <c r="A89" s="43"/>
      <c r="B89" s="45"/>
      <c r="C89" s="45"/>
      <c r="D89" s="44" t="s">
        <v>280</v>
      </c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4" t="s">
        <v>294</v>
      </c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 t="s">
        <v>282</v>
      </c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56">
        <v>2331</v>
      </c>
      <c r="BX89" s="57"/>
      <c r="BY89" s="57"/>
      <c r="BZ89" s="57"/>
      <c r="CA89" s="57"/>
      <c r="CB89" s="57"/>
      <c r="CC89" s="57"/>
      <c r="CD89" s="57"/>
      <c r="CE89" s="57"/>
      <c r="CF89" s="57"/>
      <c r="CG89" s="45" t="s">
        <v>295</v>
      </c>
      <c r="CH89" s="45"/>
      <c r="CI89" s="45"/>
      <c r="CJ89" s="45"/>
      <c r="CK89" s="45"/>
      <c r="CL89" s="45"/>
      <c r="CM89" s="45"/>
      <c r="CN89" s="45"/>
      <c r="CO89" s="45"/>
      <c r="CP89" s="58"/>
    </row>
    <row r="90" spans="1:94" ht="18" hidden="1" customHeight="1">
      <c r="A90" s="36"/>
      <c r="B90" s="24"/>
      <c r="C90" s="24"/>
      <c r="D90" s="24" t="s">
        <v>169</v>
      </c>
      <c r="E90" s="24"/>
      <c r="F90" s="24"/>
      <c r="G90" s="24"/>
      <c r="H90" s="24"/>
      <c r="I90" s="24"/>
      <c r="J90" s="24"/>
      <c r="K90" s="24"/>
      <c r="L90" s="24"/>
      <c r="M90" s="24" t="s">
        <v>284</v>
      </c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47"/>
    </row>
    <row r="91" spans="1:94" ht="18" hidden="1" customHeight="1" thickBot="1">
      <c r="A91" s="36"/>
      <c r="B91" s="24"/>
      <c r="C91" s="24"/>
      <c r="D91" s="24"/>
      <c r="E91" s="24" t="s">
        <v>285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46">
        <v>1</v>
      </c>
      <c r="V91" s="38"/>
      <c r="W91" s="38"/>
      <c r="X91" s="38"/>
      <c r="Y91" s="38"/>
      <c r="Z91" s="38" t="s">
        <v>286</v>
      </c>
      <c r="AA91" s="38"/>
      <c r="AB91" s="38"/>
      <c r="AC91" s="38"/>
      <c r="AD91" s="38"/>
      <c r="AE91" s="20" t="e">
        <f>$CR$5</f>
        <v>#REF!</v>
      </c>
      <c r="AF91" s="38"/>
      <c r="AG91" s="38"/>
      <c r="AH91" s="38"/>
      <c r="AI91" s="38"/>
      <c r="AJ91" s="38"/>
      <c r="AK91" s="38"/>
      <c r="AL91" s="38"/>
      <c r="AM91" s="24" t="s">
        <v>287</v>
      </c>
      <c r="AN91" s="24"/>
      <c r="AO91" s="24"/>
      <c r="AP91" s="24"/>
      <c r="AQ91" s="24"/>
      <c r="AR91" s="24"/>
      <c r="AS91" s="24"/>
      <c r="AT91" s="24"/>
      <c r="AU91" s="38">
        <v>8</v>
      </c>
      <c r="AV91" s="38"/>
      <c r="AW91" s="38"/>
      <c r="AX91" s="38" t="s">
        <v>288</v>
      </c>
      <c r="AY91" s="38"/>
      <c r="AZ91" s="38">
        <v>25</v>
      </c>
      <c r="BA91" s="38"/>
      <c r="BB91" s="38"/>
      <c r="BC91" s="38" t="s">
        <v>289</v>
      </c>
      <c r="BD91" s="38"/>
      <c r="BE91" s="38">
        <v>20</v>
      </c>
      <c r="BF91" s="38"/>
      <c r="BG91" s="38"/>
      <c r="BH91" s="38" t="s">
        <v>288</v>
      </c>
      <c r="BI91" s="38"/>
      <c r="BJ91" s="38">
        <v>16</v>
      </c>
      <c r="BK91" s="38"/>
      <c r="BL91" s="38"/>
      <c r="BM91" s="38" t="s">
        <v>289</v>
      </c>
      <c r="BN91" s="38"/>
      <c r="BO91" s="46">
        <v>12</v>
      </c>
      <c r="BP91" s="46"/>
      <c r="BQ91" s="46"/>
      <c r="BR91" s="24"/>
      <c r="BS91" s="39" t="s">
        <v>242</v>
      </c>
      <c r="BT91" s="38"/>
      <c r="BU91" s="49" t="e">
        <f>INT(U91*AE91*(1/AU91*(AZ91/BE91)*(BJ91/BO91)))</f>
        <v>#REF!</v>
      </c>
      <c r="BV91" s="38"/>
      <c r="BW91" s="38"/>
      <c r="BX91" s="38"/>
      <c r="BY91" s="38"/>
      <c r="BZ91" s="38"/>
      <c r="CA91" s="38"/>
      <c r="CB91" s="38"/>
      <c r="CC91" s="24" t="s">
        <v>272</v>
      </c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47"/>
    </row>
    <row r="92" spans="1:94" ht="18" hidden="1" customHeight="1" thickTop="1">
      <c r="A92" s="36"/>
      <c r="B92" s="24"/>
      <c r="C92" s="24"/>
      <c r="D92" s="50"/>
      <c r="E92" s="51" t="s">
        <v>243</v>
      </c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2" t="e">
        <f>INT(SUM(BU91:BU91))</f>
        <v>#REF!</v>
      </c>
      <c r="BV92" s="51"/>
      <c r="BW92" s="51"/>
      <c r="BX92" s="51"/>
      <c r="BY92" s="51"/>
      <c r="BZ92" s="51"/>
      <c r="CA92" s="51"/>
      <c r="CB92" s="51"/>
      <c r="CC92" s="50" t="s">
        <v>272</v>
      </c>
      <c r="CD92" s="50"/>
      <c r="CE92" s="50"/>
      <c r="CF92" s="50"/>
      <c r="CG92" s="50"/>
      <c r="CH92" s="50"/>
      <c r="CI92" s="50"/>
      <c r="CJ92" s="24"/>
      <c r="CK92" s="24"/>
      <c r="CL92" s="24"/>
      <c r="CM92" s="24"/>
      <c r="CN92" s="24"/>
      <c r="CO92" s="24"/>
      <c r="CP92" s="47"/>
    </row>
    <row r="93" spans="1:94" ht="18" hidden="1" customHeight="1">
      <c r="A93" s="36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49"/>
      <c r="BW93" s="38"/>
      <c r="BX93" s="38"/>
      <c r="BY93" s="38"/>
      <c r="BZ93" s="38"/>
      <c r="CA93" s="38"/>
      <c r="CB93" s="38"/>
      <c r="CC93" s="38"/>
      <c r="CD93" s="38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47"/>
    </row>
    <row r="94" spans="1:94" ht="18" hidden="1" customHeight="1">
      <c r="A94" s="36"/>
      <c r="B94" s="24"/>
      <c r="C94" s="24"/>
      <c r="D94" s="24" t="s">
        <v>170</v>
      </c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47"/>
    </row>
    <row r="95" spans="1:94" ht="18" hidden="1" customHeight="1">
      <c r="A95" s="36"/>
      <c r="B95" s="24"/>
      <c r="C95" s="24"/>
      <c r="D95" s="24"/>
      <c r="E95" s="24" t="s">
        <v>290</v>
      </c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46">
        <v>5.6</v>
      </c>
      <c r="V95" s="38"/>
      <c r="W95" s="38"/>
      <c r="X95" s="38"/>
      <c r="Y95" s="38"/>
      <c r="Z95" s="24" t="s">
        <v>171</v>
      </c>
      <c r="AA95" s="24"/>
      <c r="AB95" s="24"/>
      <c r="AC95" s="24"/>
      <c r="AD95" s="24"/>
      <c r="AE95" s="23" t="e">
        <f>$CR$10</f>
        <v>#REF!</v>
      </c>
      <c r="AF95" s="38"/>
      <c r="AG95" s="38"/>
      <c r="AH95" s="38"/>
      <c r="AI95" s="38"/>
      <c r="AJ95" s="38"/>
      <c r="AK95" s="38"/>
      <c r="AL95" s="38"/>
      <c r="AM95" s="24" t="s">
        <v>271</v>
      </c>
      <c r="AN95" s="24"/>
      <c r="AO95" s="24"/>
      <c r="AP95" s="24"/>
      <c r="AQ95" s="24"/>
      <c r="AR95" s="24"/>
      <c r="AS95" s="24"/>
      <c r="AT95" s="49" t="e">
        <f>INT(U95*AE95)</f>
        <v>#REF!</v>
      </c>
      <c r="AU95" s="38"/>
      <c r="AV95" s="38"/>
      <c r="AW95" s="38"/>
      <c r="AX95" s="38"/>
      <c r="AY95" s="38"/>
      <c r="AZ95" s="38"/>
      <c r="BA95" s="38"/>
      <c r="BB95" s="24" t="s">
        <v>272</v>
      </c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47"/>
    </row>
    <row r="96" spans="1:94" ht="18" hidden="1" customHeight="1" thickBot="1">
      <c r="A96" s="36"/>
      <c r="B96" s="24"/>
      <c r="C96" s="24"/>
      <c r="D96" s="24"/>
      <c r="E96" s="24" t="s">
        <v>273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 t="s">
        <v>274</v>
      </c>
      <c r="V96" s="24"/>
      <c r="W96" s="24"/>
      <c r="X96" s="24"/>
      <c r="Y96" s="24"/>
      <c r="Z96" s="24"/>
      <c r="AA96" s="24"/>
      <c r="AB96" s="24"/>
      <c r="AC96" s="24"/>
      <c r="AD96" s="24"/>
      <c r="AE96" s="46">
        <v>20</v>
      </c>
      <c r="AF96" s="38"/>
      <c r="AG96" s="38"/>
      <c r="AH96" s="38"/>
      <c r="AI96" s="38"/>
      <c r="AJ96" s="38"/>
      <c r="AK96" s="38"/>
      <c r="AL96" s="38"/>
      <c r="AM96" s="24" t="s">
        <v>275</v>
      </c>
      <c r="AN96" s="24"/>
      <c r="AO96" s="24"/>
      <c r="AP96" s="24"/>
      <c r="AQ96" s="24"/>
      <c r="AR96" s="24"/>
      <c r="AS96" s="24"/>
      <c r="AT96" s="49" t="e">
        <f>INT(AT95*AE96/100)</f>
        <v>#REF!</v>
      </c>
      <c r="AU96" s="49"/>
      <c r="AV96" s="49"/>
      <c r="AW96" s="49"/>
      <c r="AX96" s="49"/>
      <c r="AY96" s="49"/>
      <c r="AZ96" s="49"/>
      <c r="BA96" s="49"/>
      <c r="BB96" s="24" t="s">
        <v>272</v>
      </c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47"/>
    </row>
    <row r="97" spans="1:94" ht="18" hidden="1" customHeight="1" thickTop="1">
      <c r="A97" s="36"/>
      <c r="B97" s="24"/>
      <c r="C97" s="24"/>
      <c r="D97" s="50"/>
      <c r="E97" s="51" t="s">
        <v>243</v>
      </c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2" t="e">
        <f>INT(SUM(AT95:AT96))</f>
        <v>#REF!</v>
      </c>
      <c r="AU97" s="51"/>
      <c r="AV97" s="51"/>
      <c r="AW97" s="51"/>
      <c r="AX97" s="51"/>
      <c r="AY97" s="51"/>
      <c r="AZ97" s="51"/>
      <c r="BA97" s="51"/>
      <c r="BB97" s="50" t="s">
        <v>272</v>
      </c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24"/>
      <c r="CK97" s="24"/>
      <c r="CL97" s="24"/>
      <c r="CM97" s="24"/>
      <c r="CN97" s="24"/>
      <c r="CO97" s="24"/>
      <c r="CP97" s="47"/>
    </row>
    <row r="98" spans="1:94" ht="18" hidden="1" customHeight="1">
      <c r="A98" s="36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47"/>
    </row>
    <row r="99" spans="1:94" ht="18" hidden="1" customHeight="1">
      <c r="A99" s="36"/>
      <c r="B99" s="24"/>
      <c r="C99" s="24"/>
      <c r="D99" s="24" t="s">
        <v>291</v>
      </c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47"/>
    </row>
    <row r="100" spans="1:94" ht="18" hidden="1" customHeight="1" thickBot="1">
      <c r="A100" s="36"/>
      <c r="B100" s="24"/>
      <c r="C100" s="24"/>
      <c r="D100" s="24"/>
      <c r="E100" s="24" t="s">
        <v>296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49">
        <v>6626</v>
      </c>
      <c r="AB100" s="38"/>
      <c r="AC100" s="38"/>
      <c r="AD100" s="38"/>
      <c r="AE100" s="38"/>
      <c r="AF100" s="38"/>
      <c r="AG100" s="38"/>
      <c r="AH100" s="38"/>
      <c r="AI100" s="38" t="s">
        <v>289</v>
      </c>
      <c r="AJ100" s="38"/>
      <c r="AK100" s="675">
        <v>10000000</v>
      </c>
      <c r="AL100" s="676"/>
      <c r="AM100" s="676"/>
      <c r="AN100" s="676"/>
      <c r="AO100" s="676"/>
      <c r="AP100" s="676"/>
      <c r="AQ100" s="676"/>
      <c r="AR100" s="676"/>
      <c r="AS100" s="676"/>
      <c r="AT100" s="676"/>
      <c r="AU100" s="676"/>
      <c r="AV100" s="38" t="s">
        <v>288</v>
      </c>
      <c r="AW100" s="38"/>
      <c r="AX100" s="49">
        <f>BW89</f>
        <v>2331</v>
      </c>
      <c r="AY100" s="38"/>
      <c r="AZ100" s="38"/>
      <c r="BA100" s="38"/>
      <c r="BB100" s="38"/>
      <c r="BC100" s="38"/>
      <c r="BD100" s="38"/>
      <c r="BE100" s="38"/>
      <c r="BF100" s="38"/>
      <c r="BG100" s="24" t="s">
        <v>276</v>
      </c>
      <c r="BH100" s="24"/>
      <c r="BI100" s="24"/>
      <c r="BJ100" s="24"/>
      <c r="BK100" s="24"/>
      <c r="BL100" s="24"/>
      <c r="BM100" s="24"/>
      <c r="BN100" s="49">
        <f>INT(AA100/AK100*AX100*1000)</f>
        <v>1544</v>
      </c>
      <c r="BO100" s="49"/>
      <c r="BP100" s="49"/>
      <c r="BQ100" s="49"/>
      <c r="BR100" s="49"/>
      <c r="BS100" s="49"/>
      <c r="BT100" s="49"/>
      <c r="BU100" s="49"/>
      <c r="BV100" s="24" t="s">
        <v>272</v>
      </c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47"/>
    </row>
    <row r="101" spans="1:94" ht="18" hidden="1" customHeight="1" thickTop="1">
      <c r="A101" s="36"/>
      <c r="B101" s="24"/>
      <c r="C101" s="24"/>
      <c r="D101" s="50"/>
      <c r="E101" s="51" t="s">
        <v>243</v>
      </c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2">
        <f>SUM(BN100)</f>
        <v>1544</v>
      </c>
      <c r="BO101" s="51"/>
      <c r="BP101" s="51"/>
      <c r="BQ101" s="51"/>
      <c r="BR101" s="51"/>
      <c r="BS101" s="51"/>
      <c r="BT101" s="51"/>
      <c r="BU101" s="51"/>
      <c r="BV101" s="50" t="s">
        <v>272</v>
      </c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24"/>
      <c r="CK101" s="24"/>
      <c r="CL101" s="24"/>
      <c r="CM101" s="24"/>
      <c r="CN101" s="24"/>
      <c r="CO101" s="24"/>
      <c r="CP101" s="47"/>
    </row>
    <row r="102" spans="1:94" ht="18" hidden="1" customHeight="1">
      <c r="A102" s="36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47"/>
    </row>
    <row r="103" spans="1:94" ht="18" hidden="1" customHeight="1">
      <c r="A103" s="36"/>
      <c r="B103" s="24"/>
      <c r="C103" s="24"/>
      <c r="D103" s="24"/>
      <c r="E103" s="24" t="s">
        <v>277</v>
      </c>
      <c r="F103" s="24"/>
      <c r="G103" s="24"/>
      <c r="H103" s="24"/>
      <c r="I103" s="24"/>
      <c r="J103" s="24"/>
      <c r="K103" s="24"/>
      <c r="L103" s="24"/>
      <c r="M103" s="24"/>
      <c r="N103" s="24"/>
      <c r="O103" s="53" t="e">
        <f>BU92</f>
        <v>#REF!</v>
      </c>
      <c r="P103" s="54"/>
      <c r="Q103" s="54"/>
      <c r="R103" s="54"/>
      <c r="S103" s="54"/>
      <c r="T103" s="54"/>
      <c r="U103" s="54"/>
      <c r="V103" s="54"/>
      <c r="W103" s="54"/>
      <c r="X103" s="54"/>
      <c r="Y103" s="38" t="s">
        <v>278</v>
      </c>
      <c r="Z103" s="38"/>
      <c r="AA103" s="53" t="e">
        <f>AT97</f>
        <v>#REF!</v>
      </c>
      <c r="AB103" s="54"/>
      <c r="AC103" s="54"/>
      <c r="AD103" s="54"/>
      <c r="AE103" s="54"/>
      <c r="AF103" s="54"/>
      <c r="AG103" s="54"/>
      <c r="AH103" s="54"/>
      <c r="AI103" s="54"/>
      <c r="AJ103" s="54"/>
      <c r="AK103" s="38" t="s">
        <v>278</v>
      </c>
      <c r="AL103" s="38"/>
      <c r="AM103" s="53">
        <f>BN101</f>
        <v>1544</v>
      </c>
      <c r="AN103" s="54"/>
      <c r="AO103" s="54"/>
      <c r="AP103" s="54"/>
      <c r="AQ103" s="54"/>
      <c r="AR103" s="54"/>
      <c r="AS103" s="54"/>
      <c r="AT103" s="54"/>
      <c r="AU103" s="54"/>
      <c r="AV103" s="54"/>
      <c r="AW103" s="39" t="s">
        <v>242</v>
      </c>
      <c r="AX103" s="38"/>
      <c r="AY103" s="53" t="e">
        <f>O103+AA103+AM103</f>
        <v>#REF!</v>
      </c>
      <c r="AZ103" s="54"/>
      <c r="BA103" s="54"/>
      <c r="BB103" s="54"/>
      <c r="BC103" s="54"/>
      <c r="BD103" s="54"/>
      <c r="BE103" s="54"/>
      <c r="BF103" s="54"/>
      <c r="BG103" s="54"/>
      <c r="BH103" s="54"/>
      <c r="BI103" s="24" t="s">
        <v>272</v>
      </c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47"/>
    </row>
    <row r="104" spans="1:94" ht="18" hidden="1" customHeight="1">
      <c r="A104" s="36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53"/>
      <c r="P104" s="54"/>
      <c r="Q104" s="54"/>
      <c r="R104" s="54"/>
      <c r="S104" s="54"/>
      <c r="T104" s="54"/>
      <c r="U104" s="54"/>
      <c r="V104" s="54"/>
      <c r="W104" s="54"/>
      <c r="X104" s="54"/>
      <c r="Y104" s="38"/>
      <c r="Z104" s="38"/>
      <c r="AA104" s="53"/>
      <c r="AB104" s="54"/>
      <c r="AC104" s="54"/>
      <c r="AD104" s="54"/>
      <c r="AE104" s="54"/>
      <c r="AF104" s="54"/>
      <c r="AG104" s="54"/>
      <c r="AH104" s="54"/>
      <c r="AI104" s="54"/>
      <c r="AJ104" s="54"/>
      <c r="AK104" s="38"/>
      <c r="AL104" s="38"/>
      <c r="AM104" s="53"/>
      <c r="AN104" s="54"/>
      <c r="AO104" s="54"/>
      <c r="AP104" s="54"/>
      <c r="AQ104" s="54"/>
      <c r="AR104" s="54"/>
      <c r="AS104" s="54"/>
      <c r="AT104" s="54"/>
      <c r="AU104" s="54"/>
      <c r="AV104" s="54"/>
      <c r="AW104" s="39"/>
      <c r="AX104" s="38"/>
      <c r="AY104" s="53"/>
      <c r="AZ104" s="54"/>
      <c r="BA104" s="54"/>
      <c r="BB104" s="54"/>
      <c r="BC104" s="54"/>
      <c r="BD104" s="54"/>
      <c r="BE104" s="54"/>
      <c r="BF104" s="54"/>
      <c r="BG104" s="54"/>
      <c r="BH104" s="5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47"/>
    </row>
    <row r="105" spans="1:94" ht="18" hidden="1" customHeight="1">
      <c r="A105" s="36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53"/>
      <c r="P105" s="54"/>
      <c r="Q105" s="54"/>
      <c r="R105" s="54"/>
      <c r="S105" s="54"/>
      <c r="T105" s="54"/>
      <c r="U105" s="54"/>
      <c r="V105" s="54"/>
      <c r="W105" s="54"/>
      <c r="X105" s="54"/>
      <c r="Y105" s="38"/>
      <c r="Z105" s="38"/>
      <c r="AA105" s="53"/>
      <c r="AB105" s="54"/>
      <c r="AC105" s="54"/>
      <c r="AD105" s="54"/>
      <c r="AE105" s="54"/>
      <c r="AF105" s="54"/>
      <c r="AG105" s="54"/>
      <c r="AH105" s="54"/>
      <c r="AI105" s="54"/>
      <c r="AJ105" s="54"/>
      <c r="AK105" s="38"/>
      <c r="AL105" s="38"/>
      <c r="AM105" s="53"/>
      <c r="AN105" s="54"/>
      <c r="AO105" s="54"/>
      <c r="AP105" s="54"/>
      <c r="AQ105" s="54"/>
      <c r="AR105" s="54"/>
      <c r="AS105" s="54"/>
      <c r="AT105" s="54"/>
      <c r="AU105" s="54"/>
      <c r="AV105" s="54"/>
      <c r="AW105" s="39"/>
      <c r="AX105" s="38"/>
      <c r="AY105" s="53"/>
      <c r="AZ105" s="54"/>
      <c r="BA105" s="54"/>
      <c r="BB105" s="54"/>
      <c r="BC105" s="54"/>
      <c r="BD105" s="54"/>
      <c r="BE105" s="54"/>
      <c r="BF105" s="54"/>
      <c r="BG105" s="54"/>
      <c r="BH105" s="5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47"/>
    </row>
    <row r="106" spans="1:94" ht="18" hidden="1" customHeight="1">
      <c r="A106" s="36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53"/>
      <c r="P106" s="54"/>
      <c r="Q106" s="54"/>
      <c r="R106" s="54"/>
      <c r="S106" s="54"/>
      <c r="T106" s="54"/>
      <c r="U106" s="54"/>
      <c r="V106" s="54"/>
      <c r="W106" s="54"/>
      <c r="X106" s="54"/>
      <c r="Y106" s="38"/>
      <c r="Z106" s="38"/>
      <c r="AA106" s="53"/>
      <c r="AB106" s="54"/>
      <c r="AC106" s="54"/>
      <c r="AD106" s="54"/>
      <c r="AE106" s="54"/>
      <c r="AF106" s="54"/>
      <c r="AG106" s="54"/>
      <c r="AH106" s="54"/>
      <c r="AI106" s="54"/>
      <c r="AJ106" s="54"/>
      <c r="AK106" s="38"/>
      <c r="AL106" s="38"/>
      <c r="AM106" s="53"/>
      <c r="AN106" s="54"/>
      <c r="AO106" s="54"/>
      <c r="AP106" s="54"/>
      <c r="AQ106" s="54"/>
      <c r="AR106" s="54"/>
      <c r="AS106" s="54"/>
      <c r="AT106" s="54"/>
      <c r="AU106" s="54"/>
      <c r="AV106" s="54"/>
      <c r="AW106" s="39"/>
      <c r="AX106" s="38"/>
      <c r="AY106" s="53"/>
      <c r="AZ106" s="54"/>
      <c r="BA106" s="54"/>
      <c r="BB106" s="54"/>
      <c r="BC106" s="54"/>
      <c r="BD106" s="54"/>
      <c r="BE106" s="54"/>
      <c r="BF106" s="54"/>
      <c r="BG106" s="54"/>
      <c r="BH106" s="5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47"/>
    </row>
    <row r="107" spans="1:94" ht="18" hidden="1" customHeight="1">
      <c r="A107" s="36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53"/>
      <c r="P107" s="54"/>
      <c r="Q107" s="54"/>
      <c r="R107" s="54"/>
      <c r="S107" s="54"/>
      <c r="T107" s="54"/>
      <c r="U107" s="54"/>
      <c r="V107" s="54"/>
      <c r="W107" s="54"/>
      <c r="X107" s="54"/>
      <c r="Y107" s="38"/>
      <c r="Z107" s="38"/>
      <c r="AA107" s="53"/>
      <c r="AB107" s="54"/>
      <c r="AC107" s="54"/>
      <c r="AD107" s="54"/>
      <c r="AE107" s="54"/>
      <c r="AF107" s="54"/>
      <c r="AG107" s="54"/>
      <c r="AH107" s="54"/>
      <c r="AI107" s="54"/>
      <c r="AJ107" s="54"/>
      <c r="AK107" s="38"/>
      <c r="AL107" s="38"/>
      <c r="AM107" s="53"/>
      <c r="AN107" s="54"/>
      <c r="AO107" s="54"/>
      <c r="AP107" s="54"/>
      <c r="AQ107" s="54"/>
      <c r="AR107" s="54"/>
      <c r="AS107" s="54"/>
      <c r="AT107" s="54"/>
      <c r="AU107" s="54"/>
      <c r="AV107" s="54"/>
      <c r="AW107" s="39"/>
      <c r="AX107" s="38"/>
      <c r="AY107" s="53"/>
      <c r="AZ107" s="54"/>
      <c r="BA107" s="54"/>
      <c r="BB107" s="54"/>
      <c r="BC107" s="54"/>
      <c r="BD107" s="54"/>
      <c r="BE107" s="54"/>
      <c r="BF107" s="54"/>
      <c r="BG107" s="54"/>
      <c r="BH107" s="5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47"/>
    </row>
    <row r="108" spans="1:94" ht="18" hidden="1" customHeight="1">
      <c r="A108" s="36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53"/>
      <c r="P108" s="54"/>
      <c r="Q108" s="54"/>
      <c r="R108" s="54"/>
      <c r="S108" s="54"/>
      <c r="T108" s="54"/>
      <c r="U108" s="54"/>
      <c r="V108" s="54"/>
      <c r="W108" s="54"/>
      <c r="X108" s="54"/>
      <c r="Y108" s="38"/>
      <c r="Z108" s="38"/>
      <c r="AA108" s="53"/>
      <c r="AB108" s="54"/>
      <c r="AC108" s="54"/>
      <c r="AD108" s="54"/>
      <c r="AE108" s="54"/>
      <c r="AF108" s="54"/>
      <c r="AG108" s="54"/>
      <c r="AH108" s="54"/>
      <c r="AI108" s="54"/>
      <c r="AJ108" s="54"/>
      <c r="AK108" s="38"/>
      <c r="AL108" s="38"/>
      <c r="AM108" s="53"/>
      <c r="AN108" s="54"/>
      <c r="AO108" s="54"/>
      <c r="AP108" s="54"/>
      <c r="AQ108" s="54"/>
      <c r="AR108" s="54"/>
      <c r="AS108" s="54"/>
      <c r="AT108" s="54"/>
      <c r="AU108" s="54"/>
      <c r="AV108" s="54"/>
      <c r="AW108" s="39"/>
      <c r="AX108" s="38"/>
      <c r="AY108" s="53"/>
      <c r="AZ108" s="54"/>
      <c r="BA108" s="54"/>
      <c r="BB108" s="54"/>
      <c r="BC108" s="54"/>
      <c r="BD108" s="54"/>
      <c r="BE108" s="54"/>
      <c r="BF108" s="54"/>
      <c r="BG108" s="54"/>
      <c r="BH108" s="5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47"/>
    </row>
    <row r="109" spans="1:94" ht="18" hidden="1" customHeight="1">
      <c r="A109" s="36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53"/>
      <c r="P109" s="54"/>
      <c r="Q109" s="54"/>
      <c r="R109" s="54"/>
      <c r="S109" s="54"/>
      <c r="T109" s="54"/>
      <c r="U109" s="54"/>
      <c r="V109" s="54"/>
      <c r="W109" s="54"/>
      <c r="X109" s="54"/>
      <c r="Y109" s="38"/>
      <c r="Z109" s="38"/>
      <c r="AA109" s="53"/>
      <c r="AB109" s="54"/>
      <c r="AC109" s="54"/>
      <c r="AD109" s="54"/>
      <c r="AE109" s="54"/>
      <c r="AF109" s="54"/>
      <c r="AG109" s="54"/>
      <c r="AH109" s="54"/>
      <c r="AI109" s="54"/>
      <c r="AJ109" s="54"/>
      <c r="AK109" s="38"/>
      <c r="AL109" s="38"/>
      <c r="AM109" s="53"/>
      <c r="AN109" s="54"/>
      <c r="AO109" s="54"/>
      <c r="AP109" s="54"/>
      <c r="AQ109" s="54"/>
      <c r="AR109" s="54"/>
      <c r="AS109" s="54"/>
      <c r="AT109" s="54"/>
      <c r="AU109" s="54"/>
      <c r="AV109" s="54"/>
      <c r="AW109" s="39"/>
      <c r="AX109" s="38"/>
      <c r="AY109" s="53"/>
      <c r="AZ109" s="54"/>
      <c r="BA109" s="54"/>
      <c r="BB109" s="54"/>
      <c r="BC109" s="54"/>
      <c r="BD109" s="54"/>
      <c r="BE109" s="54"/>
      <c r="BF109" s="54"/>
      <c r="BG109" s="54"/>
      <c r="BH109" s="5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47"/>
    </row>
    <row r="110" spans="1:94" ht="18" hidden="1" customHeight="1">
      <c r="A110" s="36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53"/>
      <c r="P110" s="54"/>
      <c r="Q110" s="54"/>
      <c r="R110" s="54"/>
      <c r="S110" s="54"/>
      <c r="T110" s="54"/>
      <c r="U110" s="54"/>
      <c r="V110" s="54"/>
      <c r="W110" s="54"/>
      <c r="X110" s="54"/>
      <c r="Y110" s="38"/>
      <c r="Z110" s="38"/>
      <c r="AA110" s="53"/>
      <c r="AB110" s="54"/>
      <c r="AC110" s="54"/>
      <c r="AD110" s="54"/>
      <c r="AE110" s="54"/>
      <c r="AF110" s="54"/>
      <c r="AG110" s="54"/>
      <c r="AH110" s="54"/>
      <c r="AI110" s="54"/>
      <c r="AJ110" s="54"/>
      <c r="AK110" s="38"/>
      <c r="AL110" s="38"/>
      <c r="AM110" s="53"/>
      <c r="AN110" s="54"/>
      <c r="AO110" s="54"/>
      <c r="AP110" s="54"/>
      <c r="AQ110" s="54"/>
      <c r="AR110" s="54"/>
      <c r="AS110" s="54"/>
      <c r="AT110" s="54"/>
      <c r="AU110" s="54"/>
      <c r="AV110" s="54"/>
      <c r="AW110" s="39"/>
      <c r="AX110" s="38"/>
      <c r="AY110" s="53"/>
      <c r="AZ110" s="54"/>
      <c r="BA110" s="54"/>
      <c r="BB110" s="54"/>
      <c r="BC110" s="54"/>
      <c r="BD110" s="54"/>
      <c r="BE110" s="54"/>
      <c r="BF110" s="54"/>
      <c r="BG110" s="54"/>
      <c r="BH110" s="5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47"/>
    </row>
    <row r="111" spans="1:94" ht="18" hidden="1" customHeight="1">
      <c r="A111" s="36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53"/>
      <c r="P111" s="54"/>
      <c r="Q111" s="54"/>
      <c r="R111" s="54"/>
      <c r="S111" s="54"/>
      <c r="T111" s="54"/>
      <c r="U111" s="54"/>
      <c r="V111" s="54"/>
      <c r="W111" s="54"/>
      <c r="X111" s="54"/>
      <c r="Y111" s="38"/>
      <c r="Z111" s="38"/>
      <c r="AA111" s="53"/>
      <c r="AB111" s="54"/>
      <c r="AC111" s="54"/>
      <c r="AD111" s="54"/>
      <c r="AE111" s="54"/>
      <c r="AF111" s="54"/>
      <c r="AG111" s="54"/>
      <c r="AH111" s="54"/>
      <c r="AI111" s="54"/>
      <c r="AJ111" s="54"/>
      <c r="AK111" s="38"/>
      <c r="AL111" s="38"/>
      <c r="AM111" s="53"/>
      <c r="AN111" s="54"/>
      <c r="AO111" s="54"/>
      <c r="AP111" s="54"/>
      <c r="AQ111" s="54"/>
      <c r="AR111" s="54"/>
      <c r="AS111" s="54"/>
      <c r="AT111" s="54"/>
      <c r="AU111" s="54"/>
      <c r="AV111" s="54"/>
      <c r="AW111" s="39"/>
      <c r="AX111" s="38"/>
      <c r="AY111" s="53"/>
      <c r="AZ111" s="54"/>
      <c r="BA111" s="54"/>
      <c r="BB111" s="54"/>
      <c r="BC111" s="54"/>
      <c r="BD111" s="54"/>
      <c r="BE111" s="54"/>
      <c r="BF111" s="54"/>
      <c r="BG111" s="54"/>
      <c r="BH111" s="5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47"/>
    </row>
    <row r="112" spans="1:94" ht="18" hidden="1" customHeight="1">
      <c r="A112" s="36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53"/>
      <c r="P112" s="54"/>
      <c r="Q112" s="54"/>
      <c r="R112" s="54"/>
      <c r="S112" s="54"/>
      <c r="T112" s="54"/>
      <c r="U112" s="54"/>
      <c r="V112" s="54"/>
      <c r="W112" s="54"/>
      <c r="X112" s="54"/>
      <c r="Y112" s="38"/>
      <c r="Z112" s="38"/>
      <c r="AA112" s="53"/>
      <c r="AB112" s="54"/>
      <c r="AC112" s="54"/>
      <c r="AD112" s="54"/>
      <c r="AE112" s="54"/>
      <c r="AF112" s="54"/>
      <c r="AG112" s="54"/>
      <c r="AH112" s="54"/>
      <c r="AI112" s="54"/>
      <c r="AJ112" s="54"/>
      <c r="AK112" s="38"/>
      <c r="AL112" s="38"/>
      <c r="AM112" s="53"/>
      <c r="AN112" s="54"/>
      <c r="AO112" s="54"/>
      <c r="AP112" s="54"/>
      <c r="AQ112" s="54"/>
      <c r="AR112" s="54"/>
      <c r="AS112" s="54"/>
      <c r="AT112" s="54"/>
      <c r="AU112" s="54"/>
      <c r="AV112" s="54"/>
      <c r="AW112" s="39"/>
      <c r="AX112" s="38"/>
      <c r="AY112" s="53"/>
      <c r="AZ112" s="54"/>
      <c r="BA112" s="54"/>
      <c r="BB112" s="54"/>
      <c r="BC112" s="54"/>
      <c r="BD112" s="54"/>
      <c r="BE112" s="54"/>
      <c r="BF112" s="54"/>
      <c r="BG112" s="54"/>
      <c r="BH112" s="5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47"/>
    </row>
    <row r="113" spans="1:96" ht="18" hidden="1" customHeight="1">
      <c r="A113" s="36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47"/>
    </row>
    <row r="114" spans="1:96" ht="18" hidden="1" customHeight="1">
      <c r="A114" s="41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  <c r="BM114" s="42"/>
      <c r="BN114" s="42"/>
      <c r="BO114" s="42"/>
      <c r="BP114" s="42"/>
      <c r="BQ114" s="42"/>
      <c r="BR114" s="42"/>
      <c r="BS114" s="42"/>
      <c r="BT114" s="42"/>
      <c r="BU114" s="42"/>
      <c r="BV114" s="42"/>
      <c r="BW114" s="42"/>
      <c r="BX114" s="42"/>
      <c r="BY114" s="42"/>
      <c r="BZ114" s="42"/>
      <c r="CA114" s="42"/>
      <c r="CB114" s="42"/>
      <c r="CC114" s="42"/>
      <c r="CD114" s="42"/>
      <c r="CE114" s="42"/>
      <c r="CF114" s="42"/>
      <c r="CG114" s="42"/>
      <c r="CH114" s="42"/>
      <c r="CI114" s="42"/>
      <c r="CJ114" s="42"/>
      <c r="CK114" s="42"/>
      <c r="CL114" s="42"/>
      <c r="CM114" s="42"/>
      <c r="CN114" s="42"/>
      <c r="CO114" s="42"/>
      <c r="CP114" s="55"/>
    </row>
    <row r="115" spans="1:96" ht="30.75" hidden="1" customHeight="1">
      <c r="A115" s="713" t="s">
        <v>297</v>
      </c>
      <c r="B115" s="714"/>
      <c r="C115" s="714"/>
      <c r="D115" s="714"/>
      <c r="E115" s="714"/>
      <c r="F115" s="714"/>
      <c r="G115" s="714"/>
      <c r="H115" s="714"/>
      <c r="I115" s="714"/>
      <c r="J115" s="714"/>
      <c r="K115" s="714"/>
      <c r="L115" s="714"/>
      <c r="M115" s="714"/>
      <c r="N115" s="714"/>
      <c r="O115" s="714"/>
      <c r="P115" s="714"/>
      <c r="Q115" s="714"/>
      <c r="R115" s="714"/>
      <c r="S115" s="714"/>
      <c r="T115" s="714"/>
      <c r="U115" s="714"/>
      <c r="V115" s="714"/>
      <c r="W115" s="714"/>
      <c r="X115" s="714"/>
      <c r="Y115" s="714"/>
      <c r="Z115" s="714"/>
      <c r="AA115" s="714"/>
      <c r="AB115" s="714"/>
      <c r="AC115" s="714"/>
      <c r="AD115" s="714"/>
      <c r="AE115" s="714"/>
      <c r="AF115" s="714"/>
      <c r="AG115" s="714"/>
      <c r="AH115" s="714"/>
      <c r="AI115" s="714"/>
      <c r="AJ115" s="714"/>
      <c r="AK115" s="714"/>
      <c r="AL115" s="714"/>
      <c r="AM115" s="714"/>
      <c r="AN115" s="714"/>
      <c r="AO115" s="714"/>
      <c r="AP115" s="714"/>
      <c r="AQ115" s="714"/>
      <c r="AR115" s="714"/>
      <c r="AS115" s="714"/>
      <c r="AT115" s="714"/>
      <c r="AU115" s="714"/>
      <c r="AV115" s="714"/>
      <c r="AW115" s="714"/>
      <c r="AX115" s="714"/>
      <c r="AY115" s="714"/>
      <c r="AZ115" s="714"/>
      <c r="BA115" s="714"/>
      <c r="BB115" s="714"/>
      <c r="BC115" s="714"/>
      <c r="BD115" s="714"/>
      <c r="BE115" s="714"/>
      <c r="BF115" s="714"/>
      <c r="BG115" s="714"/>
      <c r="BH115" s="714"/>
      <c r="BI115" s="714"/>
      <c r="BJ115" s="714"/>
      <c r="BK115" s="714"/>
      <c r="BL115" s="714"/>
      <c r="BM115" s="714"/>
      <c r="BN115" s="714"/>
      <c r="BO115" s="714"/>
      <c r="BP115" s="714"/>
      <c r="BQ115" s="714"/>
      <c r="BR115" s="714"/>
      <c r="BS115" s="714"/>
      <c r="BT115" s="714"/>
      <c r="BU115" s="714"/>
      <c r="BV115" s="714"/>
      <c r="BW115" s="714"/>
      <c r="BX115" s="714"/>
      <c r="BY115" s="714"/>
      <c r="BZ115" s="714"/>
      <c r="CA115" s="714"/>
      <c r="CB115" s="714"/>
      <c r="CC115" s="714"/>
      <c r="CD115" s="714"/>
      <c r="CE115" s="714"/>
      <c r="CF115" s="714"/>
      <c r="CG115" s="714"/>
      <c r="CH115" s="714"/>
      <c r="CI115" s="714"/>
      <c r="CJ115" s="714"/>
      <c r="CK115" s="714"/>
      <c r="CL115" s="714"/>
      <c r="CM115" s="714"/>
      <c r="CN115" s="714"/>
      <c r="CO115" s="714"/>
      <c r="CP115" s="715"/>
    </row>
    <row r="116" spans="1:96" ht="18" hidden="1" customHeight="1">
      <c r="A116" s="43"/>
      <c r="B116" s="45"/>
      <c r="C116" s="45"/>
      <c r="D116" s="44" t="s">
        <v>280</v>
      </c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4" t="s">
        <v>298</v>
      </c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 t="s">
        <v>282</v>
      </c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56">
        <v>38257</v>
      </c>
      <c r="BX116" s="57"/>
      <c r="BY116" s="57"/>
      <c r="BZ116" s="57"/>
      <c r="CA116" s="57"/>
      <c r="CB116" s="57"/>
      <c r="CC116" s="57"/>
      <c r="CD116" s="57"/>
      <c r="CE116" s="57"/>
      <c r="CF116" s="57"/>
      <c r="CG116" s="45" t="s">
        <v>283</v>
      </c>
      <c r="CH116" s="45"/>
      <c r="CI116" s="45"/>
      <c r="CJ116" s="45"/>
      <c r="CK116" s="45"/>
      <c r="CL116" s="45"/>
      <c r="CM116" s="45"/>
      <c r="CN116" s="45"/>
      <c r="CO116" s="45"/>
      <c r="CP116" s="58"/>
      <c r="CR116" s="22"/>
    </row>
    <row r="117" spans="1:96" ht="18" hidden="1" customHeight="1">
      <c r="A117" s="36"/>
      <c r="B117" s="24"/>
      <c r="C117" s="24"/>
      <c r="D117" s="24" t="s">
        <v>169</v>
      </c>
      <c r="E117" s="24"/>
      <c r="F117" s="24"/>
      <c r="G117" s="24"/>
      <c r="H117" s="24"/>
      <c r="I117" s="24"/>
      <c r="J117" s="24"/>
      <c r="K117" s="24"/>
      <c r="L117" s="24"/>
      <c r="M117" s="24" t="s">
        <v>284</v>
      </c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47"/>
    </row>
    <row r="118" spans="1:96" ht="18" hidden="1" customHeight="1" thickBot="1">
      <c r="A118" s="36"/>
      <c r="B118" s="24"/>
      <c r="C118" s="24"/>
      <c r="D118" s="24"/>
      <c r="E118" s="24" t="s">
        <v>285</v>
      </c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46">
        <v>1</v>
      </c>
      <c r="V118" s="38"/>
      <c r="W118" s="38"/>
      <c r="X118" s="38"/>
      <c r="Y118" s="38"/>
      <c r="Z118" s="38" t="s">
        <v>286</v>
      </c>
      <c r="AA118" s="38"/>
      <c r="AB118" s="38"/>
      <c r="AC118" s="38"/>
      <c r="AD118" s="38"/>
      <c r="AE118" s="20" t="e">
        <f>$CR$5</f>
        <v>#REF!</v>
      </c>
      <c r="AF118" s="38"/>
      <c r="AG118" s="38"/>
      <c r="AH118" s="38"/>
      <c r="AI118" s="38"/>
      <c r="AJ118" s="38"/>
      <c r="AK118" s="38"/>
      <c r="AL118" s="38"/>
      <c r="AM118" s="24" t="s">
        <v>287</v>
      </c>
      <c r="AN118" s="24"/>
      <c r="AO118" s="24"/>
      <c r="AP118" s="24"/>
      <c r="AQ118" s="24"/>
      <c r="AR118" s="24"/>
      <c r="AS118" s="24"/>
      <c r="AT118" s="24"/>
      <c r="AU118" s="38">
        <v>8</v>
      </c>
      <c r="AV118" s="38"/>
      <c r="AW118" s="38"/>
      <c r="AX118" s="38" t="s">
        <v>288</v>
      </c>
      <c r="AY118" s="38"/>
      <c r="AZ118" s="38">
        <v>25</v>
      </c>
      <c r="BA118" s="38"/>
      <c r="BB118" s="38"/>
      <c r="BC118" s="38" t="s">
        <v>289</v>
      </c>
      <c r="BD118" s="38"/>
      <c r="BE118" s="38">
        <v>20</v>
      </c>
      <c r="BF118" s="38"/>
      <c r="BG118" s="38"/>
      <c r="BH118" s="38" t="s">
        <v>288</v>
      </c>
      <c r="BI118" s="38"/>
      <c r="BJ118" s="38">
        <v>16</v>
      </c>
      <c r="BK118" s="38"/>
      <c r="BL118" s="38"/>
      <c r="BM118" s="38" t="s">
        <v>289</v>
      </c>
      <c r="BN118" s="38"/>
      <c r="BO118" s="46">
        <v>12</v>
      </c>
      <c r="BP118" s="46"/>
      <c r="BQ118" s="46"/>
      <c r="BR118" s="24"/>
      <c r="BS118" s="39" t="s">
        <v>242</v>
      </c>
      <c r="BT118" s="38"/>
      <c r="BU118" s="49" t="e">
        <f>INT(U118*AE118*(1/AU118*(AZ118/BE118)*(BJ118/BO118)))</f>
        <v>#REF!</v>
      </c>
      <c r="BV118" s="38"/>
      <c r="BW118" s="38"/>
      <c r="BX118" s="38"/>
      <c r="BY118" s="38"/>
      <c r="BZ118" s="38"/>
      <c r="CA118" s="38"/>
      <c r="CB118" s="38"/>
      <c r="CC118" s="24" t="s">
        <v>272</v>
      </c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47"/>
    </row>
    <row r="119" spans="1:96" ht="18" hidden="1" customHeight="1" thickTop="1">
      <c r="A119" s="36"/>
      <c r="B119" s="24"/>
      <c r="C119" s="24"/>
      <c r="D119" s="50"/>
      <c r="E119" s="51" t="s">
        <v>243</v>
      </c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A119" s="50"/>
      <c r="BB119" s="50"/>
      <c r="BC119" s="50"/>
      <c r="BD119" s="50"/>
      <c r="BE119" s="50"/>
      <c r="BF119" s="50"/>
      <c r="BG119" s="50"/>
      <c r="BH119" s="50"/>
      <c r="BI119" s="50"/>
      <c r="BJ119" s="50"/>
      <c r="BK119" s="50"/>
      <c r="BL119" s="50"/>
      <c r="BM119" s="50"/>
      <c r="BN119" s="50"/>
      <c r="BO119" s="50"/>
      <c r="BP119" s="50"/>
      <c r="BQ119" s="50"/>
      <c r="BR119" s="50"/>
      <c r="BS119" s="50"/>
      <c r="BT119" s="50"/>
      <c r="BU119" s="52" t="e">
        <f>INT(SUM(BU118:BU118))</f>
        <v>#REF!</v>
      </c>
      <c r="BV119" s="51"/>
      <c r="BW119" s="51"/>
      <c r="BX119" s="51"/>
      <c r="BY119" s="51"/>
      <c r="BZ119" s="51"/>
      <c r="CA119" s="51"/>
      <c r="CB119" s="51"/>
      <c r="CC119" s="50" t="s">
        <v>272</v>
      </c>
      <c r="CD119" s="50"/>
      <c r="CE119" s="50"/>
      <c r="CF119" s="50"/>
      <c r="CG119" s="50"/>
      <c r="CH119" s="50"/>
      <c r="CI119" s="50"/>
      <c r="CJ119" s="24"/>
      <c r="CK119" s="24"/>
      <c r="CL119" s="24"/>
      <c r="CM119" s="24"/>
      <c r="CN119" s="24"/>
      <c r="CO119" s="24"/>
      <c r="CP119" s="47"/>
    </row>
    <row r="120" spans="1:96" ht="18" hidden="1" customHeight="1">
      <c r="A120" s="36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49"/>
      <c r="BW120" s="38"/>
      <c r="BX120" s="38"/>
      <c r="BY120" s="38"/>
      <c r="BZ120" s="38"/>
      <c r="CA120" s="38"/>
      <c r="CB120" s="38"/>
      <c r="CC120" s="38"/>
      <c r="CD120" s="38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47"/>
    </row>
    <row r="121" spans="1:96" ht="18" hidden="1" customHeight="1">
      <c r="A121" s="36"/>
      <c r="B121" s="24"/>
      <c r="C121" s="24"/>
      <c r="D121" s="24" t="s">
        <v>170</v>
      </c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47"/>
    </row>
    <row r="122" spans="1:96" ht="18" hidden="1" customHeight="1">
      <c r="A122" s="36"/>
      <c r="B122" s="24"/>
      <c r="C122" s="24"/>
      <c r="D122" s="24"/>
      <c r="E122" s="24" t="s">
        <v>299</v>
      </c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46">
        <v>9.3000000000000007</v>
      </c>
      <c r="V122" s="38"/>
      <c r="W122" s="38"/>
      <c r="X122" s="38"/>
      <c r="Y122" s="38"/>
      <c r="Z122" s="24" t="s">
        <v>171</v>
      </c>
      <c r="AA122" s="24"/>
      <c r="AB122" s="24"/>
      <c r="AC122" s="24"/>
      <c r="AD122" s="24"/>
      <c r="AE122" s="59" t="e">
        <f>$CR$11</f>
        <v>#REF!</v>
      </c>
      <c r="AF122" s="38"/>
      <c r="AG122" s="38"/>
      <c r="AH122" s="38"/>
      <c r="AI122" s="38"/>
      <c r="AJ122" s="38"/>
      <c r="AK122" s="38"/>
      <c r="AL122" s="38"/>
      <c r="AM122" s="24" t="s">
        <v>271</v>
      </c>
      <c r="AN122" s="24"/>
      <c r="AO122" s="24"/>
      <c r="AP122" s="24"/>
      <c r="AQ122" s="24"/>
      <c r="AR122" s="24"/>
      <c r="AS122" s="24"/>
      <c r="AT122" s="49" t="e">
        <f>INT(U122*AE122)</f>
        <v>#REF!</v>
      </c>
      <c r="AU122" s="38"/>
      <c r="AV122" s="38"/>
      <c r="AW122" s="38"/>
      <c r="AX122" s="38"/>
      <c r="AY122" s="38"/>
      <c r="AZ122" s="38"/>
      <c r="BA122" s="38"/>
      <c r="BB122" s="24" t="s">
        <v>272</v>
      </c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47"/>
    </row>
    <row r="123" spans="1:96" ht="18" hidden="1" customHeight="1" thickBot="1">
      <c r="A123" s="36"/>
      <c r="B123" s="24"/>
      <c r="C123" s="24"/>
      <c r="D123" s="24"/>
      <c r="E123" s="24" t="s">
        <v>273</v>
      </c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 t="s">
        <v>274</v>
      </c>
      <c r="V123" s="24"/>
      <c r="W123" s="24"/>
      <c r="X123" s="24"/>
      <c r="Y123" s="24"/>
      <c r="Z123" s="24"/>
      <c r="AA123" s="24"/>
      <c r="AB123" s="24"/>
      <c r="AC123" s="24"/>
      <c r="AD123" s="24"/>
      <c r="AE123" s="46">
        <v>30</v>
      </c>
      <c r="AF123" s="38"/>
      <c r="AG123" s="38"/>
      <c r="AH123" s="38"/>
      <c r="AI123" s="38"/>
      <c r="AJ123" s="38"/>
      <c r="AK123" s="38"/>
      <c r="AL123" s="38"/>
      <c r="AM123" s="24" t="s">
        <v>275</v>
      </c>
      <c r="AN123" s="24"/>
      <c r="AO123" s="24"/>
      <c r="AP123" s="24"/>
      <c r="AQ123" s="24"/>
      <c r="AR123" s="24"/>
      <c r="AS123" s="24"/>
      <c r="AT123" s="49" t="e">
        <f>INT(AT122*AE123/100)</f>
        <v>#REF!</v>
      </c>
      <c r="AU123" s="49"/>
      <c r="AV123" s="49"/>
      <c r="AW123" s="49"/>
      <c r="AX123" s="49"/>
      <c r="AY123" s="49"/>
      <c r="AZ123" s="49"/>
      <c r="BA123" s="49"/>
      <c r="BB123" s="24" t="s">
        <v>272</v>
      </c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47"/>
    </row>
    <row r="124" spans="1:96" ht="18" hidden="1" customHeight="1" thickTop="1">
      <c r="A124" s="36"/>
      <c r="B124" s="24"/>
      <c r="C124" s="24"/>
      <c r="D124" s="50"/>
      <c r="E124" s="51" t="s">
        <v>243</v>
      </c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2" t="e">
        <f>INT(SUM(AT122:AT123))</f>
        <v>#REF!</v>
      </c>
      <c r="AU124" s="51"/>
      <c r="AV124" s="51"/>
      <c r="AW124" s="51"/>
      <c r="AX124" s="51"/>
      <c r="AY124" s="51"/>
      <c r="AZ124" s="51"/>
      <c r="BA124" s="51"/>
      <c r="BB124" s="50" t="s">
        <v>272</v>
      </c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24"/>
      <c r="CK124" s="24"/>
      <c r="CL124" s="24"/>
      <c r="CM124" s="24"/>
      <c r="CN124" s="24"/>
      <c r="CO124" s="24"/>
      <c r="CP124" s="47"/>
    </row>
    <row r="125" spans="1:96" ht="18" hidden="1" customHeight="1">
      <c r="A125" s="36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47"/>
    </row>
    <row r="126" spans="1:96" ht="18" hidden="1" customHeight="1">
      <c r="A126" s="36"/>
      <c r="B126" s="24"/>
      <c r="C126" s="24"/>
      <c r="D126" s="24" t="s">
        <v>291</v>
      </c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47"/>
    </row>
    <row r="127" spans="1:96" ht="18" hidden="1" customHeight="1" thickBot="1">
      <c r="A127" s="36"/>
      <c r="B127" s="24"/>
      <c r="C127" s="24"/>
      <c r="D127" s="24"/>
      <c r="E127" s="24" t="s">
        <v>300</v>
      </c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49">
        <v>2045</v>
      </c>
      <c r="AB127" s="38"/>
      <c r="AC127" s="38"/>
      <c r="AD127" s="38"/>
      <c r="AE127" s="38"/>
      <c r="AF127" s="38"/>
      <c r="AG127" s="38"/>
      <c r="AH127" s="38"/>
      <c r="AI127" s="38" t="s">
        <v>289</v>
      </c>
      <c r="AJ127" s="38"/>
      <c r="AK127" s="675">
        <v>10000000</v>
      </c>
      <c r="AL127" s="676"/>
      <c r="AM127" s="676"/>
      <c r="AN127" s="676"/>
      <c r="AO127" s="676"/>
      <c r="AP127" s="676"/>
      <c r="AQ127" s="676"/>
      <c r="AR127" s="676"/>
      <c r="AS127" s="676"/>
      <c r="AT127" s="676"/>
      <c r="AU127" s="676"/>
      <c r="AV127" s="38" t="s">
        <v>288</v>
      </c>
      <c r="AW127" s="38"/>
      <c r="AX127" s="49">
        <f>INT(BW116*$CR$4/1000)</f>
        <v>2349171</v>
      </c>
      <c r="AY127" s="38"/>
      <c r="AZ127" s="38"/>
      <c r="BA127" s="38"/>
      <c r="BB127" s="38"/>
      <c r="BC127" s="38"/>
      <c r="BD127" s="38"/>
      <c r="BE127" s="38"/>
      <c r="BF127" s="38"/>
      <c r="BG127" s="24" t="s">
        <v>276</v>
      </c>
      <c r="BH127" s="24"/>
      <c r="BI127" s="24"/>
      <c r="BJ127" s="24"/>
      <c r="BK127" s="24"/>
      <c r="BL127" s="24"/>
      <c r="BM127" s="24"/>
      <c r="BN127" s="49">
        <f>INT(AA127/AK127*AX127*1000)</f>
        <v>480405</v>
      </c>
      <c r="BO127" s="49"/>
      <c r="BP127" s="49"/>
      <c r="BQ127" s="49"/>
      <c r="BR127" s="49"/>
      <c r="BS127" s="49"/>
      <c r="BT127" s="49"/>
      <c r="BU127" s="49"/>
      <c r="BV127" s="24" t="s">
        <v>272</v>
      </c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47"/>
    </row>
    <row r="128" spans="1:96" ht="18" hidden="1" customHeight="1" thickTop="1">
      <c r="A128" s="36"/>
      <c r="B128" s="24"/>
      <c r="C128" s="24"/>
      <c r="D128" s="50"/>
      <c r="E128" s="51" t="s">
        <v>243</v>
      </c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2">
        <f>SUM(BN127)</f>
        <v>480405</v>
      </c>
      <c r="BO128" s="51"/>
      <c r="BP128" s="51"/>
      <c r="BQ128" s="51"/>
      <c r="BR128" s="51"/>
      <c r="BS128" s="51"/>
      <c r="BT128" s="51"/>
      <c r="BU128" s="51"/>
      <c r="BV128" s="50" t="s">
        <v>272</v>
      </c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24"/>
      <c r="CK128" s="24"/>
      <c r="CL128" s="24"/>
      <c r="CM128" s="24"/>
      <c r="CN128" s="24"/>
      <c r="CO128" s="24"/>
      <c r="CP128" s="47"/>
    </row>
    <row r="129" spans="1:94" ht="18" hidden="1" customHeight="1">
      <c r="A129" s="36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47"/>
    </row>
    <row r="130" spans="1:94" ht="18" hidden="1" customHeight="1">
      <c r="A130" s="36"/>
      <c r="B130" s="24"/>
      <c r="C130" s="24"/>
      <c r="D130" s="24"/>
      <c r="E130" s="24" t="s">
        <v>277</v>
      </c>
      <c r="F130" s="24"/>
      <c r="G130" s="24"/>
      <c r="H130" s="24"/>
      <c r="I130" s="24"/>
      <c r="J130" s="24"/>
      <c r="K130" s="24"/>
      <c r="L130" s="24"/>
      <c r="M130" s="24"/>
      <c r="N130" s="24"/>
      <c r="O130" s="53" t="e">
        <f>BU119</f>
        <v>#REF!</v>
      </c>
      <c r="P130" s="54"/>
      <c r="Q130" s="54"/>
      <c r="R130" s="54"/>
      <c r="S130" s="54"/>
      <c r="T130" s="54"/>
      <c r="U130" s="54"/>
      <c r="V130" s="54"/>
      <c r="W130" s="54"/>
      <c r="X130" s="54"/>
      <c r="Y130" s="38" t="s">
        <v>278</v>
      </c>
      <c r="Z130" s="38"/>
      <c r="AA130" s="53" t="e">
        <f>AT124</f>
        <v>#REF!</v>
      </c>
      <c r="AB130" s="54"/>
      <c r="AC130" s="54"/>
      <c r="AD130" s="54"/>
      <c r="AE130" s="54"/>
      <c r="AF130" s="54"/>
      <c r="AG130" s="54"/>
      <c r="AH130" s="54"/>
      <c r="AI130" s="54"/>
      <c r="AJ130" s="54"/>
      <c r="AK130" s="38" t="s">
        <v>278</v>
      </c>
      <c r="AL130" s="38"/>
      <c r="AM130" s="53">
        <f>BN128</f>
        <v>480405</v>
      </c>
      <c r="AN130" s="54"/>
      <c r="AO130" s="54"/>
      <c r="AP130" s="54"/>
      <c r="AQ130" s="54"/>
      <c r="AR130" s="54"/>
      <c r="AS130" s="54"/>
      <c r="AT130" s="54"/>
      <c r="AU130" s="54"/>
      <c r="AV130" s="54"/>
      <c r="AW130" s="39" t="s">
        <v>242</v>
      </c>
      <c r="AX130" s="38"/>
      <c r="AY130" s="53" t="e">
        <f>O130+AA130+AM130</f>
        <v>#REF!</v>
      </c>
      <c r="AZ130" s="54"/>
      <c r="BA130" s="54"/>
      <c r="BB130" s="54"/>
      <c r="BC130" s="54"/>
      <c r="BD130" s="54"/>
      <c r="BE130" s="54"/>
      <c r="BF130" s="54"/>
      <c r="BG130" s="54"/>
      <c r="BH130" s="54"/>
      <c r="BI130" s="24" t="s">
        <v>272</v>
      </c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47"/>
    </row>
    <row r="131" spans="1:94" ht="18" hidden="1" customHeight="1">
      <c r="A131" s="36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53"/>
      <c r="P131" s="54"/>
      <c r="Q131" s="54"/>
      <c r="R131" s="54"/>
      <c r="S131" s="54"/>
      <c r="T131" s="54"/>
      <c r="U131" s="54"/>
      <c r="V131" s="54"/>
      <c r="W131" s="54"/>
      <c r="X131" s="54"/>
      <c r="Y131" s="38"/>
      <c r="Z131" s="38"/>
      <c r="AA131" s="53"/>
      <c r="AB131" s="54"/>
      <c r="AC131" s="54"/>
      <c r="AD131" s="54"/>
      <c r="AE131" s="54"/>
      <c r="AF131" s="54"/>
      <c r="AG131" s="54"/>
      <c r="AH131" s="54"/>
      <c r="AI131" s="54"/>
      <c r="AJ131" s="54"/>
      <c r="AK131" s="38"/>
      <c r="AL131" s="38"/>
      <c r="AM131" s="53"/>
      <c r="AN131" s="54"/>
      <c r="AO131" s="54"/>
      <c r="AP131" s="54"/>
      <c r="AQ131" s="54"/>
      <c r="AR131" s="54"/>
      <c r="AS131" s="54"/>
      <c r="AT131" s="54"/>
      <c r="AU131" s="54"/>
      <c r="AV131" s="54"/>
      <c r="AW131" s="39"/>
      <c r="AX131" s="38"/>
      <c r="AY131" s="53"/>
      <c r="AZ131" s="54"/>
      <c r="BA131" s="54"/>
      <c r="BB131" s="54"/>
      <c r="BC131" s="54"/>
      <c r="BD131" s="54"/>
      <c r="BE131" s="54"/>
      <c r="BF131" s="54"/>
      <c r="BG131" s="54"/>
      <c r="BH131" s="5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47"/>
    </row>
    <row r="132" spans="1:94" ht="18" hidden="1" customHeight="1">
      <c r="A132" s="36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53"/>
      <c r="P132" s="54"/>
      <c r="Q132" s="54"/>
      <c r="R132" s="54"/>
      <c r="S132" s="54"/>
      <c r="T132" s="54"/>
      <c r="U132" s="54"/>
      <c r="V132" s="54"/>
      <c r="W132" s="54"/>
      <c r="X132" s="54"/>
      <c r="Y132" s="38"/>
      <c r="Z132" s="38"/>
      <c r="AA132" s="53"/>
      <c r="AB132" s="54"/>
      <c r="AC132" s="54"/>
      <c r="AD132" s="54"/>
      <c r="AE132" s="54"/>
      <c r="AF132" s="54"/>
      <c r="AG132" s="54"/>
      <c r="AH132" s="54"/>
      <c r="AI132" s="54"/>
      <c r="AJ132" s="54"/>
      <c r="AK132" s="38"/>
      <c r="AL132" s="38"/>
      <c r="AM132" s="53"/>
      <c r="AN132" s="54"/>
      <c r="AO132" s="54"/>
      <c r="AP132" s="54"/>
      <c r="AQ132" s="54"/>
      <c r="AR132" s="54"/>
      <c r="AS132" s="54"/>
      <c r="AT132" s="54"/>
      <c r="AU132" s="54"/>
      <c r="AV132" s="54"/>
      <c r="AW132" s="39"/>
      <c r="AX132" s="38"/>
      <c r="AY132" s="53"/>
      <c r="AZ132" s="54"/>
      <c r="BA132" s="54"/>
      <c r="BB132" s="54"/>
      <c r="BC132" s="54"/>
      <c r="BD132" s="54"/>
      <c r="BE132" s="54"/>
      <c r="BF132" s="54"/>
      <c r="BG132" s="54"/>
      <c r="BH132" s="5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47"/>
    </row>
    <row r="133" spans="1:94" ht="18" hidden="1" customHeight="1">
      <c r="A133" s="36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53"/>
      <c r="P133" s="54"/>
      <c r="Q133" s="54"/>
      <c r="R133" s="54"/>
      <c r="S133" s="54"/>
      <c r="T133" s="54"/>
      <c r="U133" s="54"/>
      <c r="V133" s="54"/>
      <c r="W133" s="54"/>
      <c r="X133" s="54"/>
      <c r="Y133" s="38"/>
      <c r="Z133" s="38"/>
      <c r="AA133" s="53"/>
      <c r="AB133" s="54"/>
      <c r="AC133" s="54"/>
      <c r="AD133" s="54"/>
      <c r="AE133" s="54"/>
      <c r="AF133" s="54"/>
      <c r="AG133" s="54"/>
      <c r="AH133" s="54"/>
      <c r="AI133" s="54"/>
      <c r="AJ133" s="54"/>
      <c r="AK133" s="38"/>
      <c r="AL133" s="38"/>
      <c r="AM133" s="53"/>
      <c r="AN133" s="54"/>
      <c r="AO133" s="54"/>
      <c r="AP133" s="54"/>
      <c r="AQ133" s="54"/>
      <c r="AR133" s="54"/>
      <c r="AS133" s="54"/>
      <c r="AT133" s="54"/>
      <c r="AU133" s="54"/>
      <c r="AV133" s="54"/>
      <c r="AW133" s="39"/>
      <c r="AX133" s="38"/>
      <c r="AY133" s="53"/>
      <c r="AZ133" s="54"/>
      <c r="BA133" s="54"/>
      <c r="BB133" s="54"/>
      <c r="BC133" s="54"/>
      <c r="BD133" s="54"/>
      <c r="BE133" s="54"/>
      <c r="BF133" s="54"/>
      <c r="BG133" s="54"/>
      <c r="BH133" s="5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47"/>
    </row>
    <row r="134" spans="1:94" ht="18" hidden="1" customHeight="1">
      <c r="A134" s="36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53"/>
      <c r="P134" s="54"/>
      <c r="Q134" s="54"/>
      <c r="R134" s="54"/>
      <c r="S134" s="54"/>
      <c r="T134" s="54"/>
      <c r="U134" s="54"/>
      <c r="V134" s="54"/>
      <c r="W134" s="54"/>
      <c r="X134" s="54"/>
      <c r="Y134" s="38"/>
      <c r="Z134" s="38"/>
      <c r="AA134" s="53"/>
      <c r="AB134" s="54"/>
      <c r="AC134" s="54"/>
      <c r="AD134" s="54"/>
      <c r="AE134" s="54"/>
      <c r="AF134" s="54"/>
      <c r="AG134" s="54"/>
      <c r="AH134" s="54"/>
      <c r="AI134" s="54"/>
      <c r="AJ134" s="54"/>
      <c r="AK134" s="38"/>
      <c r="AL134" s="38"/>
      <c r="AM134" s="53"/>
      <c r="AN134" s="54"/>
      <c r="AO134" s="54"/>
      <c r="AP134" s="54"/>
      <c r="AQ134" s="54"/>
      <c r="AR134" s="54"/>
      <c r="AS134" s="54"/>
      <c r="AT134" s="54"/>
      <c r="AU134" s="54"/>
      <c r="AV134" s="54"/>
      <c r="AW134" s="39"/>
      <c r="AX134" s="38"/>
      <c r="AY134" s="53"/>
      <c r="AZ134" s="54"/>
      <c r="BA134" s="54"/>
      <c r="BB134" s="54"/>
      <c r="BC134" s="54"/>
      <c r="BD134" s="54"/>
      <c r="BE134" s="54"/>
      <c r="BF134" s="54"/>
      <c r="BG134" s="54"/>
      <c r="BH134" s="5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47"/>
    </row>
    <row r="135" spans="1:94" ht="18" hidden="1" customHeight="1">
      <c r="A135" s="36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53"/>
      <c r="P135" s="54"/>
      <c r="Q135" s="54"/>
      <c r="R135" s="54"/>
      <c r="S135" s="54"/>
      <c r="T135" s="54"/>
      <c r="U135" s="54"/>
      <c r="V135" s="54"/>
      <c r="W135" s="54"/>
      <c r="X135" s="54"/>
      <c r="Y135" s="38"/>
      <c r="Z135" s="38"/>
      <c r="AA135" s="53"/>
      <c r="AB135" s="54"/>
      <c r="AC135" s="54"/>
      <c r="AD135" s="54"/>
      <c r="AE135" s="54"/>
      <c r="AF135" s="54"/>
      <c r="AG135" s="54"/>
      <c r="AH135" s="54"/>
      <c r="AI135" s="54"/>
      <c r="AJ135" s="54"/>
      <c r="AK135" s="38"/>
      <c r="AL135" s="38"/>
      <c r="AM135" s="53"/>
      <c r="AN135" s="54"/>
      <c r="AO135" s="54"/>
      <c r="AP135" s="54"/>
      <c r="AQ135" s="54"/>
      <c r="AR135" s="54"/>
      <c r="AS135" s="54"/>
      <c r="AT135" s="54"/>
      <c r="AU135" s="54"/>
      <c r="AV135" s="54"/>
      <c r="AW135" s="39"/>
      <c r="AX135" s="38"/>
      <c r="AY135" s="53"/>
      <c r="AZ135" s="54"/>
      <c r="BA135" s="54"/>
      <c r="BB135" s="54"/>
      <c r="BC135" s="54"/>
      <c r="BD135" s="54"/>
      <c r="BE135" s="54"/>
      <c r="BF135" s="54"/>
      <c r="BG135" s="54"/>
      <c r="BH135" s="5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47"/>
    </row>
    <row r="136" spans="1:94" ht="18" hidden="1" customHeight="1">
      <c r="A136" s="36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53"/>
      <c r="P136" s="54"/>
      <c r="Q136" s="54"/>
      <c r="R136" s="54"/>
      <c r="S136" s="54"/>
      <c r="T136" s="54"/>
      <c r="U136" s="54"/>
      <c r="V136" s="54"/>
      <c r="W136" s="54"/>
      <c r="X136" s="54"/>
      <c r="Y136" s="38"/>
      <c r="Z136" s="38"/>
      <c r="AA136" s="53"/>
      <c r="AB136" s="54"/>
      <c r="AC136" s="54"/>
      <c r="AD136" s="54"/>
      <c r="AE136" s="54"/>
      <c r="AF136" s="54"/>
      <c r="AG136" s="54"/>
      <c r="AH136" s="54"/>
      <c r="AI136" s="54"/>
      <c r="AJ136" s="54"/>
      <c r="AK136" s="38"/>
      <c r="AL136" s="38"/>
      <c r="AM136" s="53"/>
      <c r="AN136" s="54"/>
      <c r="AO136" s="54"/>
      <c r="AP136" s="54"/>
      <c r="AQ136" s="54"/>
      <c r="AR136" s="54"/>
      <c r="AS136" s="54"/>
      <c r="AT136" s="54"/>
      <c r="AU136" s="54"/>
      <c r="AV136" s="54"/>
      <c r="AW136" s="39"/>
      <c r="AX136" s="38"/>
      <c r="AY136" s="53"/>
      <c r="AZ136" s="54"/>
      <c r="BA136" s="54"/>
      <c r="BB136" s="54"/>
      <c r="BC136" s="54"/>
      <c r="BD136" s="54"/>
      <c r="BE136" s="54"/>
      <c r="BF136" s="54"/>
      <c r="BG136" s="54"/>
      <c r="BH136" s="5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47"/>
    </row>
    <row r="137" spans="1:94" ht="18" hidden="1" customHeight="1">
      <c r="A137" s="36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53"/>
      <c r="P137" s="54"/>
      <c r="Q137" s="54"/>
      <c r="R137" s="54"/>
      <c r="S137" s="54"/>
      <c r="T137" s="54"/>
      <c r="U137" s="54"/>
      <c r="V137" s="54"/>
      <c r="W137" s="54"/>
      <c r="X137" s="54"/>
      <c r="Y137" s="38"/>
      <c r="Z137" s="38"/>
      <c r="AA137" s="53"/>
      <c r="AB137" s="54"/>
      <c r="AC137" s="54"/>
      <c r="AD137" s="54"/>
      <c r="AE137" s="54"/>
      <c r="AF137" s="54"/>
      <c r="AG137" s="54"/>
      <c r="AH137" s="54"/>
      <c r="AI137" s="54"/>
      <c r="AJ137" s="54"/>
      <c r="AK137" s="38"/>
      <c r="AL137" s="38"/>
      <c r="AM137" s="53"/>
      <c r="AN137" s="54"/>
      <c r="AO137" s="54"/>
      <c r="AP137" s="54"/>
      <c r="AQ137" s="54"/>
      <c r="AR137" s="54"/>
      <c r="AS137" s="54"/>
      <c r="AT137" s="54"/>
      <c r="AU137" s="54"/>
      <c r="AV137" s="54"/>
      <c r="AW137" s="39"/>
      <c r="AX137" s="38"/>
      <c r="AY137" s="53"/>
      <c r="AZ137" s="54"/>
      <c r="BA137" s="54"/>
      <c r="BB137" s="54"/>
      <c r="BC137" s="54"/>
      <c r="BD137" s="54"/>
      <c r="BE137" s="54"/>
      <c r="BF137" s="54"/>
      <c r="BG137" s="54"/>
      <c r="BH137" s="5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47"/>
    </row>
    <row r="138" spans="1:94" ht="18" hidden="1" customHeight="1">
      <c r="A138" s="36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53"/>
      <c r="P138" s="54"/>
      <c r="Q138" s="54"/>
      <c r="R138" s="54"/>
      <c r="S138" s="54"/>
      <c r="T138" s="54"/>
      <c r="U138" s="54"/>
      <c r="V138" s="54"/>
      <c r="W138" s="54"/>
      <c r="X138" s="54"/>
      <c r="Y138" s="38"/>
      <c r="Z138" s="38"/>
      <c r="AA138" s="53"/>
      <c r="AB138" s="54"/>
      <c r="AC138" s="54"/>
      <c r="AD138" s="54"/>
      <c r="AE138" s="54"/>
      <c r="AF138" s="54"/>
      <c r="AG138" s="54"/>
      <c r="AH138" s="54"/>
      <c r="AI138" s="54"/>
      <c r="AJ138" s="54"/>
      <c r="AK138" s="38"/>
      <c r="AL138" s="38"/>
      <c r="AM138" s="53"/>
      <c r="AN138" s="54"/>
      <c r="AO138" s="54"/>
      <c r="AP138" s="54"/>
      <c r="AQ138" s="54"/>
      <c r="AR138" s="54"/>
      <c r="AS138" s="54"/>
      <c r="AT138" s="54"/>
      <c r="AU138" s="54"/>
      <c r="AV138" s="54"/>
      <c r="AW138" s="39"/>
      <c r="AX138" s="38"/>
      <c r="AY138" s="53"/>
      <c r="AZ138" s="54"/>
      <c r="BA138" s="54"/>
      <c r="BB138" s="54"/>
      <c r="BC138" s="54"/>
      <c r="BD138" s="54"/>
      <c r="BE138" s="54"/>
      <c r="BF138" s="54"/>
      <c r="BG138" s="54"/>
      <c r="BH138" s="5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47"/>
    </row>
    <row r="139" spans="1:94" ht="18" hidden="1" customHeight="1">
      <c r="A139" s="36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53"/>
      <c r="P139" s="54"/>
      <c r="Q139" s="54"/>
      <c r="R139" s="54"/>
      <c r="S139" s="54"/>
      <c r="T139" s="54"/>
      <c r="U139" s="54"/>
      <c r="V139" s="54"/>
      <c r="W139" s="54"/>
      <c r="X139" s="54"/>
      <c r="Y139" s="38"/>
      <c r="Z139" s="38"/>
      <c r="AA139" s="53"/>
      <c r="AB139" s="54"/>
      <c r="AC139" s="54"/>
      <c r="AD139" s="54"/>
      <c r="AE139" s="54"/>
      <c r="AF139" s="54"/>
      <c r="AG139" s="54"/>
      <c r="AH139" s="54"/>
      <c r="AI139" s="54"/>
      <c r="AJ139" s="54"/>
      <c r="AK139" s="38"/>
      <c r="AL139" s="38"/>
      <c r="AM139" s="53"/>
      <c r="AN139" s="54"/>
      <c r="AO139" s="54"/>
      <c r="AP139" s="54"/>
      <c r="AQ139" s="54"/>
      <c r="AR139" s="54"/>
      <c r="AS139" s="54"/>
      <c r="AT139" s="54"/>
      <c r="AU139" s="54"/>
      <c r="AV139" s="54"/>
      <c r="AW139" s="39"/>
      <c r="AX139" s="38"/>
      <c r="AY139" s="53"/>
      <c r="AZ139" s="54"/>
      <c r="BA139" s="54"/>
      <c r="BB139" s="54"/>
      <c r="BC139" s="54"/>
      <c r="BD139" s="54"/>
      <c r="BE139" s="54"/>
      <c r="BF139" s="54"/>
      <c r="BG139" s="54"/>
      <c r="BH139" s="5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47"/>
    </row>
    <row r="140" spans="1:94" ht="18" hidden="1" customHeight="1">
      <c r="A140" s="36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47"/>
    </row>
    <row r="141" spans="1:94" ht="18" hidden="1" customHeight="1">
      <c r="A141" s="41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 s="42"/>
      <c r="AP141" s="42"/>
      <c r="AQ141" s="42"/>
      <c r="AR141" s="42"/>
      <c r="AS141" s="42"/>
      <c r="AT141" s="42"/>
      <c r="AU141" s="42"/>
      <c r="AV141" s="42"/>
      <c r="AW141" s="42"/>
      <c r="AX141" s="42"/>
      <c r="AY141" s="42"/>
      <c r="AZ141" s="42"/>
      <c r="BA141" s="42"/>
      <c r="BB141" s="42"/>
      <c r="BC141" s="42"/>
      <c r="BD141" s="42"/>
      <c r="BE141" s="42"/>
      <c r="BF141" s="42"/>
      <c r="BG141" s="42"/>
      <c r="BH141" s="42"/>
      <c r="BI141" s="42"/>
      <c r="BJ141" s="42"/>
      <c r="BK141" s="42"/>
      <c r="BL141" s="42"/>
      <c r="BM141" s="42"/>
      <c r="BN141" s="42"/>
      <c r="BO141" s="42"/>
      <c r="BP141" s="42"/>
      <c r="BQ141" s="42"/>
      <c r="BR141" s="42"/>
      <c r="BS141" s="42"/>
      <c r="BT141" s="42"/>
      <c r="BU141" s="42"/>
      <c r="BV141" s="42"/>
      <c r="BW141" s="42"/>
      <c r="BX141" s="42"/>
      <c r="BY141" s="42"/>
      <c r="BZ141" s="42"/>
      <c r="CA141" s="42"/>
      <c r="CB141" s="42"/>
      <c r="CC141" s="42"/>
      <c r="CD141" s="42"/>
      <c r="CE141" s="42"/>
      <c r="CF141" s="42"/>
      <c r="CG141" s="42"/>
      <c r="CH141" s="42"/>
      <c r="CI141" s="42"/>
      <c r="CJ141" s="42"/>
      <c r="CK141" s="42"/>
      <c r="CL141" s="42"/>
      <c r="CM141" s="42"/>
      <c r="CN141" s="42"/>
      <c r="CO141" s="42"/>
      <c r="CP141" s="55"/>
    </row>
    <row r="142" spans="1:94" ht="30.75" hidden="1" customHeight="1">
      <c r="A142" s="713" t="s">
        <v>301</v>
      </c>
      <c r="B142" s="714"/>
      <c r="C142" s="714"/>
      <c r="D142" s="714"/>
      <c r="E142" s="714"/>
      <c r="F142" s="714"/>
      <c r="G142" s="714"/>
      <c r="H142" s="714"/>
      <c r="I142" s="714"/>
      <c r="J142" s="714"/>
      <c r="K142" s="714"/>
      <c r="L142" s="714"/>
      <c r="M142" s="714"/>
      <c r="N142" s="714"/>
      <c r="O142" s="714"/>
      <c r="P142" s="714"/>
      <c r="Q142" s="714"/>
      <c r="R142" s="714"/>
      <c r="S142" s="714"/>
      <c r="T142" s="714"/>
      <c r="U142" s="714"/>
      <c r="V142" s="714"/>
      <c r="W142" s="714"/>
      <c r="X142" s="714"/>
      <c r="Y142" s="714"/>
      <c r="Z142" s="714"/>
      <c r="AA142" s="714"/>
      <c r="AB142" s="714"/>
      <c r="AC142" s="714"/>
      <c r="AD142" s="714"/>
      <c r="AE142" s="714"/>
      <c r="AF142" s="714"/>
      <c r="AG142" s="714"/>
      <c r="AH142" s="714"/>
      <c r="AI142" s="714"/>
      <c r="AJ142" s="714"/>
      <c r="AK142" s="714"/>
      <c r="AL142" s="714"/>
      <c r="AM142" s="714"/>
      <c r="AN142" s="714"/>
      <c r="AO142" s="714"/>
      <c r="AP142" s="714"/>
      <c r="AQ142" s="714"/>
      <c r="AR142" s="714"/>
      <c r="AS142" s="714"/>
      <c r="AT142" s="714"/>
      <c r="AU142" s="714"/>
      <c r="AV142" s="714"/>
      <c r="AW142" s="714"/>
      <c r="AX142" s="714"/>
      <c r="AY142" s="714"/>
      <c r="AZ142" s="714"/>
      <c r="BA142" s="714"/>
      <c r="BB142" s="714"/>
      <c r="BC142" s="714"/>
      <c r="BD142" s="714"/>
      <c r="BE142" s="714"/>
      <c r="BF142" s="714"/>
      <c r="BG142" s="714"/>
      <c r="BH142" s="714"/>
      <c r="BI142" s="714"/>
      <c r="BJ142" s="714"/>
      <c r="BK142" s="714"/>
      <c r="BL142" s="714"/>
      <c r="BM142" s="714"/>
      <c r="BN142" s="714"/>
      <c r="BO142" s="714"/>
      <c r="BP142" s="714"/>
      <c r="BQ142" s="714"/>
      <c r="BR142" s="714"/>
      <c r="BS142" s="714"/>
      <c r="BT142" s="714"/>
      <c r="BU142" s="714"/>
      <c r="BV142" s="714"/>
      <c r="BW142" s="714"/>
      <c r="BX142" s="714"/>
      <c r="BY142" s="714"/>
      <c r="BZ142" s="714"/>
      <c r="CA142" s="714"/>
      <c r="CB142" s="714"/>
      <c r="CC142" s="714"/>
      <c r="CD142" s="714"/>
      <c r="CE142" s="714"/>
      <c r="CF142" s="714"/>
      <c r="CG142" s="714"/>
      <c r="CH142" s="714"/>
      <c r="CI142" s="714"/>
      <c r="CJ142" s="714"/>
      <c r="CK142" s="714"/>
      <c r="CL142" s="714"/>
      <c r="CM142" s="714"/>
      <c r="CN142" s="714"/>
      <c r="CO142" s="714"/>
      <c r="CP142" s="715"/>
    </row>
    <row r="143" spans="1:94" ht="18" hidden="1" customHeight="1">
      <c r="A143" s="43"/>
      <c r="B143" s="45"/>
      <c r="C143" s="45"/>
      <c r="D143" s="44" t="s">
        <v>280</v>
      </c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4" t="s">
        <v>302</v>
      </c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 t="s">
        <v>282</v>
      </c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56">
        <v>13750</v>
      </c>
      <c r="BX143" s="57"/>
      <c r="BY143" s="57"/>
      <c r="BZ143" s="57"/>
      <c r="CA143" s="57"/>
      <c r="CB143" s="57"/>
      <c r="CC143" s="57"/>
      <c r="CD143" s="57"/>
      <c r="CE143" s="57"/>
      <c r="CF143" s="57"/>
      <c r="CG143" s="45" t="s">
        <v>295</v>
      </c>
      <c r="CH143" s="45"/>
      <c r="CI143" s="45"/>
      <c r="CJ143" s="45"/>
      <c r="CK143" s="45"/>
      <c r="CL143" s="45"/>
      <c r="CM143" s="45"/>
      <c r="CN143" s="45"/>
      <c r="CO143" s="45"/>
      <c r="CP143" s="58"/>
    </row>
    <row r="144" spans="1:94" ht="18" hidden="1" customHeight="1">
      <c r="A144" s="36"/>
      <c r="B144" s="24"/>
      <c r="C144" s="24"/>
      <c r="D144" s="24" t="s">
        <v>169</v>
      </c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47"/>
    </row>
    <row r="145" spans="1:94" ht="18" hidden="1" customHeight="1">
      <c r="A145" s="36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46"/>
      <c r="V145" s="38"/>
      <c r="W145" s="38"/>
      <c r="X145" s="38"/>
      <c r="Y145" s="38"/>
      <c r="Z145" s="38"/>
      <c r="AA145" s="38"/>
      <c r="AB145" s="38"/>
      <c r="AC145" s="38"/>
      <c r="AD145" s="38"/>
      <c r="AE145" s="19"/>
      <c r="AF145" s="38"/>
      <c r="AG145" s="38"/>
      <c r="AH145" s="38"/>
      <c r="AI145" s="38"/>
      <c r="AJ145" s="38"/>
      <c r="AK145" s="38"/>
      <c r="AL145" s="38"/>
      <c r="AM145" s="24"/>
      <c r="AN145" s="24"/>
      <c r="AO145" s="24"/>
      <c r="AP145" s="24"/>
      <c r="AQ145" s="24"/>
      <c r="AR145" s="24"/>
      <c r="AS145" s="24"/>
      <c r="AT145" s="24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  <c r="BI145" s="38"/>
      <c r="BJ145" s="38"/>
      <c r="BK145" s="38"/>
      <c r="BL145" s="38"/>
      <c r="BM145" s="38"/>
      <c r="BN145" s="38"/>
      <c r="BO145" s="46"/>
      <c r="BP145" s="46"/>
      <c r="BQ145" s="46"/>
      <c r="BR145" s="24"/>
      <c r="BS145" s="39"/>
      <c r="BT145" s="38"/>
      <c r="BU145" s="49"/>
      <c r="BV145" s="38"/>
      <c r="BW145" s="38"/>
      <c r="BX145" s="38"/>
      <c r="BY145" s="38"/>
      <c r="BZ145" s="38"/>
      <c r="CA145" s="38"/>
      <c r="CB145" s="38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47"/>
    </row>
    <row r="146" spans="1:94" ht="18" hidden="1" customHeight="1">
      <c r="A146" s="36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46"/>
      <c r="V146" s="38"/>
      <c r="W146" s="38"/>
      <c r="X146" s="38"/>
      <c r="Y146" s="38"/>
      <c r="Z146" s="38"/>
      <c r="AA146" s="38"/>
      <c r="AB146" s="38"/>
      <c r="AC146" s="38"/>
      <c r="AD146" s="38"/>
      <c r="AE146" s="19"/>
      <c r="AF146" s="38"/>
      <c r="AG146" s="38"/>
      <c r="AH146" s="38"/>
      <c r="AI146" s="38"/>
      <c r="AJ146" s="38"/>
      <c r="AK146" s="38"/>
      <c r="AL146" s="38"/>
      <c r="AM146" s="24"/>
      <c r="AN146" s="24"/>
      <c r="AO146" s="24"/>
      <c r="AP146" s="24"/>
      <c r="AQ146" s="24"/>
      <c r="AR146" s="24"/>
      <c r="AS146" s="24"/>
      <c r="AT146" s="24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  <c r="BI146" s="38"/>
      <c r="BJ146" s="38"/>
      <c r="BK146" s="38"/>
      <c r="BL146" s="38"/>
      <c r="BM146" s="38"/>
      <c r="BN146" s="38"/>
      <c r="BO146" s="46"/>
      <c r="BP146" s="46"/>
      <c r="BQ146" s="46"/>
      <c r="BR146" s="24"/>
      <c r="BS146" s="39"/>
      <c r="BT146" s="38"/>
      <c r="BU146" s="49"/>
      <c r="BV146" s="38"/>
      <c r="BW146" s="38"/>
      <c r="BX146" s="38"/>
      <c r="BY146" s="38"/>
      <c r="BZ146" s="38"/>
      <c r="CA146" s="38"/>
      <c r="CB146" s="38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47"/>
    </row>
    <row r="147" spans="1:94" ht="18" hidden="1" customHeight="1">
      <c r="A147" s="36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49"/>
      <c r="BW147" s="38"/>
      <c r="BX147" s="38"/>
      <c r="BY147" s="38"/>
      <c r="BZ147" s="38"/>
      <c r="CA147" s="38"/>
      <c r="CB147" s="38"/>
      <c r="CC147" s="38"/>
      <c r="CD147" s="38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47"/>
    </row>
    <row r="148" spans="1:94" ht="18" hidden="1" customHeight="1">
      <c r="A148" s="36"/>
      <c r="B148" s="24"/>
      <c r="C148" s="24"/>
      <c r="D148" s="24" t="s">
        <v>170</v>
      </c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47"/>
    </row>
    <row r="149" spans="1:94" ht="18" hidden="1" customHeight="1">
      <c r="A149" s="36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46"/>
      <c r="V149" s="38"/>
      <c r="W149" s="38"/>
      <c r="X149" s="38"/>
      <c r="Y149" s="38"/>
      <c r="Z149" s="24"/>
      <c r="AA149" s="24"/>
      <c r="AB149" s="24"/>
      <c r="AC149" s="24"/>
      <c r="AD149" s="24"/>
      <c r="AE149" s="23"/>
      <c r="AF149" s="38"/>
      <c r="AG149" s="38"/>
      <c r="AH149" s="38"/>
      <c r="AI149" s="38"/>
      <c r="AJ149" s="38"/>
      <c r="AK149" s="38"/>
      <c r="AL149" s="38"/>
      <c r="AM149" s="24"/>
      <c r="AN149" s="24"/>
      <c r="AO149" s="24"/>
      <c r="AP149" s="24"/>
      <c r="AQ149" s="24"/>
      <c r="AR149" s="24"/>
      <c r="AS149" s="24"/>
      <c r="AT149" s="49"/>
      <c r="AU149" s="38"/>
      <c r="AV149" s="38"/>
      <c r="AW149" s="38"/>
      <c r="AX149" s="38"/>
      <c r="AY149" s="38"/>
      <c r="AZ149" s="38"/>
      <c r="BA149" s="38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47"/>
    </row>
    <row r="150" spans="1:94" ht="18" hidden="1" customHeight="1">
      <c r="A150" s="36"/>
      <c r="B150" s="24"/>
      <c r="C150" s="24"/>
      <c r="D150" s="24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49"/>
      <c r="AU150" s="38"/>
      <c r="AV150" s="38"/>
      <c r="AW150" s="38"/>
      <c r="AX150" s="38"/>
      <c r="AY150" s="38"/>
      <c r="AZ150" s="38"/>
      <c r="BA150" s="38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47"/>
    </row>
    <row r="151" spans="1:94" ht="18" hidden="1" customHeight="1">
      <c r="A151" s="36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47"/>
    </row>
    <row r="152" spans="1:94" ht="18" hidden="1" customHeight="1">
      <c r="A152" s="36"/>
      <c r="B152" s="24"/>
      <c r="C152" s="24"/>
      <c r="D152" s="24" t="s">
        <v>291</v>
      </c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47"/>
    </row>
    <row r="153" spans="1:94" ht="18" hidden="1" customHeight="1" thickBot="1">
      <c r="A153" s="36"/>
      <c r="B153" s="24"/>
      <c r="C153" s="24"/>
      <c r="D153" s="24"/>
      <c r="E153" s="24" t="s">
        <v>303</v>
      </c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49">
        <v>6533</v>
      </c>
      <c r="AB153" s="38"/>
      <c r="AC153" s="38"/>
      <c r="AD153" s="38"/>
      <c r="AE153" s="38"/>
      <c r="AF153" s="38"/>
      <c r="AG153" s="38"/>
      <c r="AH153" s="38"/>
      <c r="AI153" s="38" t="s">
        <v>289</v>
      </c>
      <c r="AJ153" s="38"/>
      <c r="AK153" s="675">
        <v>10000000</v>
      </c>
      <c r="AL153" s="675"/>
      <c r="AM153" s="675"/>
      <c r="AN153" s="675"/>
      <c r="AO153" s="675"/>
      <c r="AP153" s="675"/>
      <c r="AQ153" s="675"/>
      <c r="AR153" s="675"/>
      <c r="AS153" s="675"/>
      <c r="AT153" s="675"/>
      <c r="AU153" s="675"/>
      <c r="AV153" s="38" t="s">
        <v>288</v>
      </c>
      <c r="AW153" s="38"/>
      <c r="AX153" s="49">
        <f>BW143</f>
        <v>13750</v>
      </c>
      <c r="AY153" s="38"/>
      <c r="AZ153" s="38"/>
      <c r="BA153" s="38"/>
      <c r="BB153" s="38"/>
      <c r="BC153" s="38"/>
      <c r="BD153" s="38"/>
      <c r="BE153" s="38"/>
      <c r="BF153" s="38"/>
      <c r="BG153" s="24" t="s">
        <v>276</v>
      </c>
      <c r="BH153" s="24"/>
      <c r="BI153" s="24"/>
      <c r="BJ153" s="24"/>
      <c r="BK153" s="24"/>
      <c r="BL153" s="24"/>
      <c r="BM153" s="24"/>
      <c r="BN153" s="49">
        <f>INT(AA153/AK153*AX153*1000)</f>
        <v>8982</v>
      </c>
      <c r="BO153" s="49"/>
      <c r="BP153" s="49"/>
      <c r="BQ153" s="49"/>
      <c r="BR153" s="49"/>
      <c r="BS153" s="49"/>
      <c r="BT153" s="49"/>
      <c r="BU153" s="49"/>
      <c r="BV153" s="24" t="s">
        <v>272</v>
      </c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47"/>
    </row>
    <row r="154" spans="1:94" ht="18" hidden="1" customHeight="1" thickTop="1">
      <c r="A154" s="36"/>
      <c r="B154" s="24"/>
      <c r="C154" s="24"/>
      <c r="D154" s="50"/>
      <c r="E154" s="51" t="s">
        <v>243</v>
      </c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  <c r="AY154" s="50"/>
      <c r="AZ154" s="50"/>
      <c r="BA154" s="50"/>
      <c r="BB154" s="50"/>
      <c r="BC154" s="50"/>
      <c r="BD154" s="50"/>
      <c r="BE154" s="50"/>
      <c r="BF154" s="50"/>
      <c r="BG154" s="50"/>
      <c r="BH154" s="50"/>
      <c r="BI154" s="50"/>
      <c r="BJ154" s="50"/>
      <c r="BK154" s="50"/>
      <c r="BL154" s="50"/>
      <c r="BM154" s="50"/>
      <c r="BN154" s="52">
        <f>SUM(BN153)</f>
        <v>8982</v>
      </c>
      <c r="BO154" s="51"/>
      <c r="BP154" s="51"/>
      <c r="BQ154" s="51"/>
      <c r="BR154" s="51"/>
      <c r="BS154" s="51"/>
      <c r="BT154" s="51"/>
      <c r="BU154" s="51"/>
      <c r="BV154" s="50" t="s">
        <v>272</v>
      </c>
      <c r="BW154" s="50"/>
      <c r="BX154" s="50"/>
      <c r="BY154" s="50"/>
      <c r="BZ154" s="50"/>
      <c r="CA154" s="50"/>
      <c r="CB154" s="50"/>
      <c r="CC154" s="50"/>
      <c r="CD154" s="50"/>
      <c r="CE154" s="50"/>
      <c r="CF154" s="50"/>
      <c r="CG154" s="50"/>
      <c r="CH154" s="50"/>
      <c r="CI154" s="50"/>
      <c r="CJ154" s="24"/>
      <c r="CK154" s="24"/>
      <c r="CL154" s="24"/>
      <c r="CM154" s="24"/>
      <c r="CN154" s="24"/>
      <c r="CO154" s="24"/>
      <c r="CP154" s="47"/>
    </row>
    <row r="155" spans="1:94" ht="18" hidden="1" customHeight="1">
      <c r="A155" s="36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47"/>
    </row>
    <row r="156" spans="1:94" ht="18" hidden="1" customHeight="1">
      <c r="A156" s="36"/>
      <c r="B156" s="24"/>
      <c r="C156" s="24"/>
      <c r="D156" s="24"/>
      <c r="E156" s="24" t="s">
        <v>277</v>
      </c>
      <c r="F156" s="24"/>
      <c r="G156" s="24"/>
      <c r="H156" s="24"/>
      <c r="I156" s="24"/>
      <c r="J156" s="24"/>
      <c r="K156" s="24"/>
      <c r="L156" s="24"/>
      <c r="M156" s="24"/>
      <c r="N156" s="24"/>
      <c r="O156" s="53">
        <f>BN154</f>
        <v>8982</v>
      </c>
      <c r="P156" s="54"/>
      <c r="Q156" s="54"/>
      <c r="R156" s="54"/>
      <c r="S156" s="54"/>
      <c r="T156" s="54"/>
      <c r="U156" s="54"/>
      <c r="V156" s="54"/>
      <c r="W156" s="54"/>
      <c r="X156" s="54"/>
      <c r="Y156" s="24" t="s">
        <v>272</v>
      </c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47"/>
    </row>
    <row r="157" spans="1:94" ht="18" hidden="1" customHeight="1">
      <c r="A157" s="36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53"/>
      <c r="P157" s="54"/>
      <c r="Q157" s="54"/>
      <c r="R157" s="54"/>
      <c r="S157" s="54"/>
      <c r="T157" s="54"/>
      <c r="U157" s="54"/>
      <c r="V157" s="54"/>
      <c r="W157" s="54"/>
      <c r="X157" s="5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47"/>
    </row>
    <row r="158" spans="1:94" ht="18" hidden="1" customHeight="1">
      <c r="A158" s="36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53"/>
      <c r="P158" s="54"/>
      <c r="Q158" s="54"/>
      <c r="R158" s="54"/>
      <c r="S158" s="54"/>
      <c r="T158" s="54"/>
      <c r="U158" s="54"/>
      <c r="V158" s="54"/>
      <c r="W158" s="54"/>
      <c r="X158" s="5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47"/>
    </row>
    <row r="159" spans="1:94" ht="18" hidden="1" customHeight="1">
      <c r="A159" s="36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53"/>
      <c r="P159" s="54"/>
      <c r="Q159" s="54"/>
      <c r="R159" s="54"/>
      <c r="S159" s="54"/>
      <c r="T159" s="54"/>
      <c r="U159" s="54"/>
      <c r="V159" s="54"/>
      <c r="W159" s="54"/>
      <c r="X159" s="5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47"/>
    </row>
    <row r="160" spans="1:94" ht="18" hidden="1" customHeight="1">
      <c r="A160" s="36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53"/>
      <c r="P160" s="54"/>
      <c r="Q160" s="54"/>
      <c r="R160" s="54"/>
      <c r="S160" s="54"/>
      <c r="T160" s="54"/>
      <c r="U160" s="54"/>
      <c r="V160" s="54"/>
      <c r="W160" s="54"/>
      <c r="X160" s="5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47"/>
    </row>
    <row r="161" spans="1:96" ht="18" hidden="1" customHeight="1">
      <c r="A161" s="36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53"/>
      <c r="P161" s="54"/>
      <c r="Q161" s="54"/>
      <c r="R161" s="54"/>
      <c r="S161" s="54"/>
      <c r="T161" s="54"/>
      <c r="U161" s="54"/>
      <c r="V161" s="54"/>
      <c r="W161" s="54"/>
      <c r="X161" s="5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47"/>
    </row>
    <row r="162" spans="1:96" ht="18" hidden="1" customHeight="1">
      <c r="A162" s="36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53"/>
      <c r="P162" s="54"/>
      <c r="Q162" s="54"/>
      <c r="R162" s="54"/>
      <c r="S162" s="54"/>
      <c r="T162" s="54"/>
      <c r="U162" s="54"/>
      <c r="V162" s="54"/>
      <c r="W162" s="54"/>
      <c r="X162" s="5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47"/>
    </row>
    <row r="163" spans="1:96" ht="18" hidden="1" customHeight="1">
      <c r="A163" s="36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53"/>
      <c r="P163" s="54"/>
      <c r="Q163" s="54"/>
      <c r="R163" s="54"/>
      <c r="S163" s="54"/>
      <c r="T163" s="54"/>
      <c r="U163" s="54"/>
      <c r="V163" s="54"/>
      <c r="W163" s="54"/>
      <c r="X163" s="5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47"/>
    </row>
    <row r="164" spans="1:96" ht="18" hidden="1" customHeight="1">
      <c r="A164" s="36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53"/>
      <c r="P164" s="54"/>
      <c r="Q164" s="54"/>
      <c r="R164" s="54"/>
      <c r="S164" s="54"/>
      <c r="T164" s="54"/>
      <c r="U164" s="54"/>
      <c r="V164" s="54"/>
      <c r="W164" s="54"/>
      <c r="X164" s="5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47"/>
    </row>
    <row r="165" spans="1:96" ht="18" hidden="1" customHeight="1">
      <c r="A165" s="36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53"/>
      <c r="P165" s="54"/>
      <c r="Q165" s="54"/>
      <c r="R165" s="54"/>
      <c r="S165" s="54"/>
      <c r="T165" s="54"/>
      <c r="U165" s="54"/>
      <c r="V165" s="54"/>
      <c r="W165" s="54"/>
      <c r="X165" s="5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47"/>
    </row>
    <row r="166" spans="1:96" ht="18" hidden="1" customHeight="1">
      <c r="A166" s="36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53"/>
      <c r="P166" s="54"/>
      <c r="Q166" s="54"/>
      <c r="R166" s="54"/>
      <c r="S166" s="54"/>
      <c r="T166" s="54"/>
      <c r="U166" s="54"/>
      <c r="V166" s="54"/>
      <c r="W166" s="54"/>
      <c r="X166" s="5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47"/>
    </row>
    <row r="167" spans="1:96" ht="18" hidden="1" customHeight="1">
      <c r="A167" s="36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53"/>
      <c r="P167" s="54"/>
      <c r="Q167" s="54"/>
      <c r="R167" s="54"/>
      <c r="S167" s="54"/>
      <c r="T167" s="54"/>
      <c r="U167" s="54"/>
      <c r="V167" s="54"/>
      <c r="W167" s="54"/>
      <c r="X167" s="5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47"/>
    </row>
    <row r="168" spans="1:96" ht="18" hidden="1" customHeight="1">
      <c r="A168" s="41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  <c r="BM168" s="42"/>
      <c r="BN168" s="42"/>
      <c r="BO168" s="42"/>
      <c r="BP168" s="42"/>
      <c r="BQ168" s="42"/>
      <c r="BR168" s="42"/>
      <c r="BS168" s="42"/>
      <c r="BT168" s="42"/>
      <c r="BU168" s="42"/>
      <c r="BV168" s="42"/>
      <c r="BW168" s="42"/>
      <c r="BX168" s="42"/>
      <c r="BY168" s="42"/>
      <c r="BZ168" s="42"/>
      <c r="CA168" s="42"/>
      <c r="CB168" s="42"/>
      <c r="CC168" s="42"/>
      <c r="CD168" s="42"/>
      <c r="CE168" s="42"/>
      <c r="CF168" s="42"/>
      <c r="CG168" s="42"/>
      <c r="CH168" s="42"/>
      <c r="CI168" s="42"/>
      <c r="CJ168" s="42"/>
      <c r="CK168" s="42"/>
      <c r="CL168" s="42"/>
      <c r="CM168" s="42"/>
      <c r="CN168" s="42"/>
      <c r="CO168" s="42"/>
      <c r="CP168" s="55"/>
    </row>
    <row r="169" spans="1:96" ht="30.75" hidden="1" customHeight="1">
      <c r="A169" s="713" t="s">
        <v>304</v>
      </c>
      <c r="B169" s="714"/>
      <c r="C169" s="714"/>
      <c r="D169" s="714"/>
      <c r="E169" s="714"/>
      <c r="F169" s="714"/>
      <c r="G169" s="714"/>
      <c r="H169" s="714"/>
      <c r="I169" s="714"/>
      <c r="J169" s="714"/>
      <c r="K169" s="714"/>
      <c r="L169" s="714"/>
      <c r="M169" s="714"/>
      <c r="N169" s="714"/>
      <c r="O169" s="714"/>
      <c r="P169" s="714"/>
      <c r="Q169" s="714"/>
      <c r="R169" s="714"/>
      <c r="S169" s="714"/>
      <c r="T169" s="714"/>
      <c r="U169" s="714"/>
      <c r="V169" s="714"/>
      <c r="W169" s="714"/>
      <c r="X169" s="714"/>
      <c r="Y169" s="714"/>
      <c r="Z169" s="714"/>
      <c r="AA169" s="714"/>
      <c r="AB169" s="714"/>
      <c r="AC169" s="714"/>
      <c r="AD169" s="714"/>
      <c r="AE169" s="714"/>
      <c r="AF169" s="714"/>
      <c r="AG169" s="714"/>
      <c r="AH169" s="714"/>
      <c r="AI169" s="714"/>
      <c r="AJ169" s="714"/>
      <c r="AK169" s="714"/>
      <c r="AL169" s="714"/>
      <c r="AM169" s="714"/>
      <c r="AN169" s="714"/>
      <c r="AO169" s="714"/>
      <c r="AP169" s="714"/>
      <c r="AQ169" s="714"/>
      <c r="AR169" s="714"/>
      <c r="AS169" s="714"/>
      <c r="AT169" s="714"/>
      <c r="AU169" s="714"/>
      <c r="AV169" s="714"/>
      <c r="AW169" s="714"/>
      <c r="AX169" s="714"/>
      <c r="AY169" s="714"/>
      <c r="AZ169" s="714"/>
      <c r="BA169" s="714"/>
      <c r="BB169" s="714"/>
      <c r="BC169" s="714"/>
      <c r="BD169" s="714"/>
      <c r="BE169" s="714"/>
      <c r="BF169" s="714"/>
      <c r="BG169" s="714"/>
      <c r="BH169" s="714"/>
      <c r="BI169" s="714"/>
      <c r="BJ169" s="714"/>
      <c r="BK169" s="714"/>
      <c r="BL169" s="714"/>
      <c r="BM169" s="714"/>
      <c r="BN169" s="714"/>
      <c r="BO169" s="714"/>
      <c r="BP169" s="714"/>
      <c r="BQ169" s="714"/>
      <c r="BR169" s="714"/>
      <c r="BS169" s="714"/>
      <c r="BT169" s="714"/>
      <c r="BU169" s="714"/>
      <c r="BV169" s="714"/>
      <c r="BW169" s="714"/>
      <c r="BX169" s="714"/>
      <c r="BY169" s="714"/>
      <c r="BZ169" s="714"/>
      <c r="CA169" s="714"/>
      <c r="CB169" s="714"/>
      <c r="CC169" s="714"/>
      <c r="CD169" s="714"/>
      <c r="CE169" s="714"/>
      <c r="CF169" s="714"/>
      <c r="CG169" s="714"/>
      <c r="CH169" s="714"/>
      <c r="CI169" s="714"/>
      <c r="CJ169" s="714"/>
      <c r="CK169" s="714"/>
      <c r="CL169" s="714"/>
      <c r="CM169" s="714"/>
      <c r="CN169" s="714"/>
      <c r="CO169" s="714"/>
      <c r="CP169" s="715"/>
    </row>
    <row r="170" spans="1:96" ht="18" hidden="1" customHeight="1">
      <c r="A170" s="43"/>
      <c r="B170" s="45"/>
      <c r="C170" s="45"/>
      <c r="D170" s="44" t="s">
        <v>280</v>
      </c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4" t="s">
        <v>305</v>
      </c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 t="s">
        <v>282</v>
      </c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56">
        <v>131883</v>
      </c>
      <c r="BX170" s="57"/>
      <c r="BY170" s="57"/>
      <c r="BZ170" s="57"/>
      <c r="CA170" s="57"/>
      <c r="CB170" s="57"/>
      <c r="CC170" s="57"/>
      <c r="CD170" s="57"/>
      <c r="CE170" s="57"/>
      <c r="CF170" s="57"/>
      <c r="CG170" s="45" t="s">
        <v>283</v>
      </c>
      <c r="CH170" s="45"/>
      <c r="CI170" s="45"/>
      <c r="CJ170" s="45"/>
      <c r="CK170" s="45"/>
      <c r="CL170" s="45"/>
      <c r="CM170" s="45"/>
      <c r="CN170" s="45"/>
      <c r="CO170" s="45"/>
      <c r="CP170" s="58"/>
      <c r="CR170" s="22"/>
    </row>
    <row r="171" spans="1:96" ht="18" hidden="1" customHeight="1">
      <c r="A171" s="36"/>
      <c r="B171" s="24"/>
      <c r="C171" s="24"/>
      <c r="D171" s="24" t="s">
        <v>169</v>
      </c>
      <c r="E171" s="24"/>
      <c r="F171" s="24"/>
      <c r="G171" s="24"/>
      <c r="H171" s="24"/>
      <c r="I171" s="24"/>
      <c r="J171" s="24"/>
      <c r="K171" s="24"/>
      <c r="L171" s="24"/>
      <c r="M171" s="24" t="s">
        <v>284</v>
      </c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47"/>
    </row>
    <row r="172" spans="1:96" ht="18" hidden="1" customHeight="1" thickBot="1">
      <c r="A172" s="36"/>
      <c r="B172" s="24"/>
      <c r="C172" s="24"/>
      <c r="D172" s="24"/>
      <c r="E172" s="24" t="s">
        <v>285</v>
      </c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46">
        <v>1</v>
      </c>
      <c r="V172" s="38"/>
      <c r="W172" s="38"/>
      <c r="X172" s="38"/>
      <c r="Y172" s="38"/>
      <c r="Z172" s="38" t="s">
        <v>286</v>
      </c>
      <c r="AA172" s="38"/>
      <c r="AB172" s="38"/>
      <c r="AC172" s="38"/>
      <c r="AD172" s="38"/>
      <c r="AE172" s="20" t="e">
        <f>$CR$5</f>
        <v>#REF!</v>
      </c>
      <c r="AF172" s="38"/>
      <c r="AG172" s="38"/>
      <c r="AH172" s="38"/>
      <c r="AI172" s="38"/>
      <c r="AJ172" s="38"/>
      <c r="AK172" s="38"/>
      <c r="AL172" s="38"/>
      <c r="AM172" s="24" t="s">
        <v>287</v>
      </c>
      <c r="AN172" s="24"/>
      <c r="AO172" s="24"/>
      <c r="AP172" s="24"/>
      <c r="AQ172" s="24"/>
      <c r="AR172" s="24"/>
      <c r="AS172" s="24"/>
      <c r="AT172" s="24"/>
      <c r="AU172" s="38">
        <v>8</v>
      </c>
      <c r="AV172" s="38"/>
      <c r="AW172" s="38"/>
      <c r="AX172" s="38" t="s">
        <v>288</v>
      </c>
      <c r="AY172" s="38"/>
      <c r="AZ172" s="38">
        <v>25</v>
      </c>
      <c r="BA172" s="38"/>
      <c r="BB172" s="38"/>
      <c r="BC172" s="38" t="s">
        <v>289</v>
      </c>
      <c r="BD172" s="38"/>
      <c r="BE172" s="38">
        <v>20</v>
      </c>
      <c r="BF172" s="38"/>
      <c r="BG172" s="38"/>
      <c r="BH172" s="38" t="s">
        <v>288</v>
      </c>
      <c r="BI172" s="38"/>
      <c r="BJ172" s="38">
        <v>16</v>
      </c>
      <c r="BK172" s="38"/>
      <c r="BL172" s="38"/>
      <c r="BM172" s="38" t="s">
        <v>289</v>
      </c>
      <c r="BN172" s="38"/>
      <c r="BO172" s="46">
        <v>12</v>
      </c>
      <c r="BP172" s="46"/>
      <c r="BQ172" s="46"/>
      <c r="BR172" s="24"/>
      <c r="BS172" s="39" t="s">
        <v>242</v>
      </c>
      <c r="BT172" s="38"/>
      <c r="BU172" s="49" t="e">
        <f>INT(U172*AE172*(1/AU172*(AZ172/BE172)*(BJ172/BO172)))</f>
        <v>#REF!</v>
      </c>
      <c r="BV172" s="38"/>
      <c r="BW172" s="38"/>
      <c r="BX172" s="38"/>
      <c r="BY172" s="38"/>
      <c r="BZ172" s="38"/>
      <c r="CA172" s="38"/>
      <c r="CB172" s="38"/>
      <c r="CC172" s="24" t="s">
        <v>272</v>
      </c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47"/>
    </row>
    <row r="173" spans="1:96" ht="18" hidden="1" customHeight="1" thickTop="1">
      <c r="A173" s="36"/>
      <c r="B173" s="24"/>
      <c r="C173" s="24"/>
      <c r="D173" s="50"/>
      <c r="E173" s="51" t="s">
        <v>243</v>
      </c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0"/>
      <c r="AV173" s="50"/>
      <c r="AW173" s="50"/>
      <c r="AX173" s="50"/>
      <c r="AY173" s="50"/>
      <c r="AZ173" s="50"/>
      <c r="BA173" s="50"/>
      <c r="BB173" s="50"/>
      <c r="BC173" s="50"/>
      <c r="BD173" s="50"/>
      <c r="BE173" s="50"/>
      <c r="BF173" s="50"/>
      <c r="BG173" s="50"/>
      <c r="BH173" s="50"/>
      <c r="BI173" s="50"/>
      <c r="BJ173" s="50"/>
      <c r="BK173" s="50"/>
      <c r="BL173" s="50"/>
      <c r="BM173" s="50"/>
      <c r="BN173" s="50"/>
      <c r="BO173" s="50"/>
      <c r="BP173" s="50"/>
      <c r="BQ173" s="50"/>
      <c r="BR173" s="50"/>
      <c r="BS173" s="50"/>
      <c r="BT173" s="50"/>
      <c r="BU173" s="52" t="e">
        <f>INT(SUM(BU170:BU172))</f>
        <v>#REF!</v>
      </c>
      <c r="BV173" s="51"/>
      <c r="BW173" s="51"/>
      <c r="BX173" s="51"/>
      <c r="BY173" s="51"/>
      <c r="BZ173" s="51"/>
      <c r="CA173" s="51"/>
      <c r="CB173" s="51"/>
      <c r="CC173" s="50" t="s">
        <v>272</v>
      </c>
      <c r="CD173" s="50"/>
      <c r="CE173" s="50"/>
      <c r="CF173" s="50"/>
      <c r="CG173" s="50"/>
      <c r="CH173" s="50"/>
      <c r="CI173" s="50"/>
      <c r="CJ173" s="24"/>
      <c r="CK173" s="24"/>
      <c r="CL173" s="24"/>
      <c r="CM173" s="24"/>
      <c r="CN173" s="24"/>
      <c r="CO173" s="24"/>
      <c r="CP173" s="47"/>
    </row>
    <row r="174" spans="1:96" ht="18" hidden="1" customHeight="1">
      <c r="A174" s="36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46"/>
      <c r="V174" s="38"/>
      <c r="W174" s="38"/>
      <c r="X174" s="38"/>
      <c r="Y174" s="38"/>
      <c r="Z174" s="38"/>
      <c r="AA174" s="38"/>
      <c r="AB174" s="38"/>
      <c r="AC174" s="38"/>
      <c r="AD174" s="38"/>
      <c r="AE174" s="19"/>
      <c r="AF174" s="38"/>
      <c r="AG174" s="38"/>
      <c r="AH174" s="38"/>
      <c r="AI174" s="38"/>
      <c r="AJ174" s="38"/>
      <c r="AK174" s="38"/>
      <c r="AL174" s="38"/>
      <c r="AM174" s="24"/>
      <c r="AN174" s="24"/>
      <c r="AO174" s="24"/>
      <c r="AP174" s="24"/>
      <c r="AQ174" s="24"/>
      <c r="AR174" s="24"/>
      <c r="AS174" s="24"/>
      <c r="AT174" s="24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  <c r="BI174" s="38"/>
      <c r="BJ174" s="38"/>
      <c r="BK174" s="38"/>
      <c r="BL174" s="38"/>
      <c r="BM174" s="38"/>
      <c r="BN174" s="38"/>
      <c r="BO174" s="46"/>
      <c r="BP174" s="46"/>
      <c r="BQ174" s="46"/>
      <c r="BR174" s="24"/>
      <c r="BS174" s="39"/>
      <c r="BT174" s="38"/>
      <c r="BU174" s="49"/>
      <c r="BV174" s="38"/>
      <c r="BW174" s="38"/>
      <c r="BX174" s="38"/>
      <c r="BY174" s="38"/>
      <c r="BZ174" s="38"/>
      <c r="CA174" s="38"/>
      <c r="CB174" s="38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47"/>
    </row>
    <row r="175" spans="1:96" ht="18" hidden="1" customHeight="1">
      <c r="A175" s="36"/>
      <c r="B175" s="24"/>
      <c r="C175" s="24"/>
      <c r="D175" s="24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49"/>
      <c r="BV175" s="38"/>
      <c r="BW175" s="38"/>
      <c r="BX175" s="38"/>
      <c r="BY175" s="38"/>
      <c r="BZ175" s="38"/>
      <c r="CA175" s="38"/>
      <c r="CB175" s="38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47"/>
    </row>
    <row r="176" spans="1:96" ht="18" hidden="1" customHeight="1">
      <c r="A176" s="36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49"/>
      <c r="BW176" s="38"/>
      <c r="BX176" s="38"/>
      <c r="BY176" s="38"/>
      <c r="BZ176" s="38"/>
      <c r="CA176" s="38"/>
      <c r="CB176" s="38"/>
      <c r="CC176" s="38"/>
      <c r="CD176" s="38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47"/>
    </row>
    <row r="177" spans="1:94" ht="18" hidden="1" customHeight="1">
      <c r="A177" s="36"/>
      <c r="B177" s="24"/>
      <c r="C177" s="24"/>
      <c r="D177" s="24" t="s">
        <v>170</v>
      </c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47"/>
    </row>
    <row r="178" spans="1:94" ht="18" hidden="1" customHeight="1">
      <c r="A178" s="36"/>
      <c r="B178" s="24"/>
      <c r="C178" s="24"/>
      <c r="D178" s="24"/>
      <c r="E178" s="24" t="s">
        <v>299</v>
      </c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46">
        <v>13</v>
      </c>
      <c r="V178" s="38"/>
      <c r="W178" s="38"/>
      <c r="X178" s="38"/>
      <c r="Y178" s="38"/>
      <c r="Z178" s="24" t="s">
        <v>171</v>
      </c>
      <c r="AA178" s="24"/>
      <c r="AB178" s="24"/>
      <c r="AC178" s="24"/>
      <c r="AD178" s="24"/>
      <c r="AE178" s="23" t="e">
        <f>$CR$11</f>
        <v>#REF!</v>
      </c>
      <c r="AF178" s="38"/>
      <c r="AG178" s="38"/>
      <c r="AH178" s="38"/>
      <c r="AI178" s="38"/>
      <c r="AJ178" s="38"/>
      <c r="AK178" s="38"/>
      <c r="AL178" s="38"/>
      <c r="AM178" s="24" t="s">
        <v>271</v>
      </c>
      <c r="AN178" s="24"/>
      <c r="AO178" s="24"/>
      <c r="AP178" s="24"/>
      <c r="AQ178" s="24"/>
      <c r="AR178" s="24"/>
      <c r="AS178" s="24"/>
      <c r="AT178" s="49" t="e">
        <f>INT(U178*AE178)</f>
        <v>#REF!</v>
      </c>
      <c r="AU178" s="38"/>
      <c r="AV178" s="38"/>
      <c r="AW178" s="38"/>
      <c r="AX178" s="38"/>
      <c r="AY178" s="38"/>
      <c r="AZ178" s="38"/>
      <c r="BA178" s="38"/>
      <c r="BB178" s="24" t="s">
        <v>272</v>
      </c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47"/>
    </row>
    <row r="179" spans="1:94" ht="18" hidden="1" customHeight="1" thickBot="1">
      <c r="A179" s="36"/>
      <c r="B179" s="24"/>
      <c r="C179" s="24"/>
      <c r="D179" s="24"/>
      <c r="E179" s="24" t="s">
        <v>273</v>
      </c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 t="s">
        <v>274</v>
      </c>
      <c r="V179" s="24"/>
      <c r="W179" s="24"/>
      <c r="X179" s="24"/>
      <c r="Y179" s="24"/>
      <c r="Z179" s="24"/>
      <c r="AA179" s="24"/>
      <c r="AB179" s="24"/>
      <c r="AC179" s="24"/>
      <c r="AD179" s="24"/>
      <c r="AE179" s="46">
        <v>7</v>
      </c>
      <c r="AF179" s="38"/>
      <c r="AG179" s="38"/>
      <c r="AH179" s="38"/>
      <c r="AI179" s="38"/>
      <c r="AJ179" s="38"/>
      <c r="AK179" s="38"/>
      <c r="AL179" s="38"/>
      <c r="AM179" s="24" t="s">
        <v>275</v>
      </c>
      <c r="AN179" s="24"/>
      <c r="AO179" s="24"/>
      <c r="AP179" s="24"/>
      <c r="AQ179" s="24"/>
      <c r="AR179" s="24"/>
      <c r="AS179" s="24"/>
      <c r="AT179" s="49" t="e">
        <f>INT(AT178*AE179/100)</f>
        <v>#REF!</v>
      </c>
      <c r="AU179" s="49"/>
      <c r="AV179" s="49"/>
      <c r="AW179" s="49"/>
      <c r="AX179" s="49"/>
      <c r="AY179" s="49"/>
      <c r="AZ179" s="49"/>
      <c r="BA179" s="49"/>
      <c r="BB179" s="24" t="s">
        <v>272</v>
      </c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47"/>
    </row>
    <row r="180" spans="1:94" ht="18" hidden="1" customHeight="1" thickTop="1">
      <c r="A180" s="36"/>
      <c r="B180" s="24"/>
      <c r="C180" s="24"/>
      <c r="D180" s="50"/>
      <c r="E180" s="51" t="s">
        <v>243</v>
      </c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2" t="e">
        <f>INT(SUM(AT178:AT179))</f>
        <v>#REF!</v>
      </c>
      <c r="AU180" s="51"/>
      <c r="AV180" s="51"/>
      <c r="AW180" s="51"/>
      <c r="AX180" s="51"/>
      <c r="AY180" s="51"/>
      <c r="AZ180" s="51"/>
      <c r="BA180" s="51"/>
      <c r="BB180" s="50" t="s">
        <v>272</v>
      </c>
      <c r="BC180" s="50"/>
      <c r="BD180" s="50"/>
      <c r="BE180" s="50"/>
      <c r="BF180" s="50"/>
      <c r="BG180" s="50"/>
      <c r="BH180" s="50"/>
      <c r="BI180" s="50"/>
      <c r="BJ180" s="50"/>
      <c r="BK180" s="50"/>
      <c r="BL180" s="50"/>
      <c r="BM180" s="50"/>
      <c r="BN180" s="50"/>
      <c r="BO180" s="50"/>
      <c r="BP180" s="50"/>
      <c r="BQ180" s="50"/>
      <c r="BR180" s="50"/>
      <c r="BS180" s="50"/>
      <c r="BT180" s="50"/>
      <c r="BU180" s="50"/>
      <c r="BV180" s="50"/>
      <c r="BW180" s="50"/>
      <c r="BX180" s="50"/>
      <c r="BY180" s="50"/>
      <c r="BZ180" s="50"/>
      <c r="CA180" s="50"/>
      <c r="CB180" s="50"/>
      <c r="CC180" s="50"/>
      <c r="CD180" s="50"/>
      <c r="CE180" s="50"/>
      <c r="CF180" s="50"/>
      <c r="CG180" s="50"/>
      <c r="CH180" s="50"/>
      <c r="CI180" s="50"/>
      <c r="CJ180" s="24"/>
      <c r="CK180" s="24"/>
      <c r="CL180" s="24"/>
      <c r="CM180" s="24"/>
      <c r="CN180" s="24"/>
      <c r="CO180" s="24"/>
      <c r="CP180" s="47"/>
    </row>
    <row r="181" spans="1:94" ht="18" hidden="1" customHeight="1">
      <c r="A181" s="36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47"/>
    </row>
    <row r="182" spans="1:94" ht="18" hidden="1" customHeight="1">
      <c r="A182" s="36"/>
      <c r="B182" s="24"/>
      <c r="C182" s="24"/>
      <c r="D182" s="24" t="s">
        <v>291</v>
      </c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47"/>
    </row>
    <row r="183" spans="1:94" ht="18" hidden="1" customHeight="1" thickBot="1">
      <c r="A183" s="36"/>
      <c r="B183" s="24"/>
      <c r="C183" s="24"/>
      <c r="D183" s="24"/>
      <c r="E183" s="24" t="s">
        <v>306</v>
      </c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49">
        <v>2294</v>
      </c>
      <c r="AB183" s="38"/>
      <c r="AC183" s="38"/>
      <c r="AD183" s="38"/>
      <c r="AE183" s="38"/>
      <c r="AF183" s="38"/>
      <c r="AG183" s="38"/>
      <c r="AH183" s="38"/>
      <c r="AI183" s="38" t="s">
        <v>289</v>
      </c>
      <c r="AJ183" s="38"/>
      <c r="AK183" s="675">
        <v>10000000</v>
      </c>
      <c r="AL183" s="676"/>
      <c r="AM183" s="676"/>
      <c r="AN183" s="676"/>
      <c r="AO183" s="676"/>
      <c r="AP183" s="676"/>
      <c r="AQ183" s="676"/>
      <c r="AR183" s="676"/>
      <c r="AS183" s="676"/>
      <c r="AT183" s="676"/>
      <c r="AU183" s="676"/>
      <c r="AV183" s="38" t="s">
        <v>288</v>
      </c>
      <c r="AW183" s="38"/>
      <c r="AX183" s="49">
        <f>INT(BW170*$CR$4/1000)</f>
        <v>8098275</v>
      </c>
      <c r="AY183" s="38"/>
      <c r="AZ183" s="38"/>
      <c r="BA183" s="38"/>
      <c r="BB183" s="38"/>
      <c r="BC183" s="38"/>
      <c r="BD183" s="38"/>
      <c r="BE183" s="38"/>
      <c r="BF183" s="38"/>
      <c r="BG183" s="24" t="s">
        <v>276</v>
      </c>
      <c r="BH183" s="24"/>
      <c r="BI183" s="24"/>
      <c r="BJ183" s="24"/>
      <c r="BK183" s="24"/>
      <c r="BL183" s="24"/>
      <c r="BM183" s="24"/>
      <c r="BN183" s="49">
        <f>INT(AA183/AK183*AX183*1000)</f>
        <v>1857744</v>
      </c>
      <c r="BO183" s="49"/>
      <c r="BP183" s="49"/>
      <c r="BQ183" s="49"/>
      <c r="BR183" s="49"/>
      <c r="BS183" s="49"/>
      <c r="BT183" s="49"/>
      <c r="BU183" s="49"/>
      <c r="BV183" s="24" t="s">
        <v>272</v>
      </c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47"/>
    </row>
    <row r="184" spans="1:94" ht="18" hidden="1" customHeight="1" thickTop="1">
      <c r="A184" s="36"/>
      <c r="B184" s="24"/>
      <c r="C184" s="24"/>
      <c r="D184" s="50"/>
      <c r="E184" s="51" t="s">
        <v>243</v>
      </c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0"/>
      <c r="AV184" s="50"/>
      <c r="AW184" s="50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50"/>
      <c r="BJ184" s="50"/>
      <c r="BK184" s="50"/>
      <c r="BL184" s="50"/>
      <c r="BM184" s="50"/>
      <c r="BN184" s="52">
        <f>SUM(BN183)</f>
        <v>1857744</v>
      </c>
      <c r="BO184" s="51"/>
      <c r="BP184" s="51"/>
      <c r="BQ184" s="51"/>
      <c r="BR184" s="51"/>
      <c r="BS184" s="51"/>
      <c r="BT184" s="51"/>
      <c r="BU184" s="51"/>
      <c r="BV184" s="50" t="s">
        <v>272</v>
      </c>
      <c r="BW184" s="50"/>
      <c r="BX184" s="50"/>
      <c r="BY184" s="50"/>
      <c r="BZ184" s="50"/>
      <c r="CA184" s="50"/>
      <c r="CB184" s="50"/>
      <c r="CC184" s="50"/>
      <c r="CD184" s="50"/>
      <c r="CE184" s="50"/>
      <c r="CF184" s="50"/>
      <c r="CG184" s="50"/>
      <c r="CH184" s="50"/>
      <c r="CI184" s="50"/>
      <c r="CJ184" s="24"/>
      <c r="CK184" s="24"/>
      <c r="CL184" s="24"/>
      <c r="CM184" s="24"/>
      <c r="CN184" s="24"/>
      <c r="CO184" s="24"/>
      <c r="CP184" s="47"/>
    </row>
    <row r="185" spans="1:94" ht="18" hidden="1" customHeight="1">
      <c r="A185" s="36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47"/>
    </row>
    <row r="186" spans="1:94" ht="18" hidden="1" customHeight="1">
      <c r="A186" s="36"/>
      <c r="B186" s="24"/>
      <c r="C186" s="24"/>
      <c r="D186" s="24"/>
      <c r="E186" s="24" t="s">
        <v>277</v>
      </c>
      <c r="F186" s="24"/>
      <c r="G186" s="24"/>
      <c r="H186" s="24"/>
      <c r="I186" s="24"/>
      <c r="J186" s="24"/>
      <c r="K186" s="24"/>
      <c r="L186" s="24"/>
      <c r="M186" s="24"/>
      <c r="N186" s="24"/>
      <c r="O186" s="53" t="e">
        <f>BU173</f>
        <v>#REF!</v>
      </c>
      <c r="P186" s="54"/>
      <c r="Q186" s="54"/>
      <c r="R186" s="54"/>
      <c r="S186" s="54"/>
      <c r="T186" s="54"/>
      <c r="U186" s="54"/>
      <c r="V186" s="54"/>
      <c r="W186" s="54"/>
      <c r="X186" s="54"/>
      <c r="Y186" s="38" t="s">
        <v>278</v>
      </c>
      <c r="Z186" s="38"/>
      <c r="AA186" s="53" t="e">
        <f>AT180</f>
        <v>#REF!</v>
      </c>
      <c r="AB186" s="54"/>
      <c r="AC186" s="54"/>
      <c r="AD186" s="54"/>
      <c r="AE186" s="54"/>
      <c r="AF186" s="54"/>
      <c r="AG186" s="54"/>
      <c r="AH186" s="54"/>
      <c r="AI186" s="54"/>
      <c r="AJ186" s="54"/>
      <c r="AK186" s="38" t="s">
        <v>278</v>
      </c>
      <c r="AL186" s="38"/>
      <c r="AM186" s="53">
        <f>BN184</f>
        <v>1857744</v>
      </c>
      <c r="AN186" s="54"/>
      <c r="AO186" s="54"/>
      <c r="AP186" s="54"/>
      <c r="AQ186" s="54"/>
      <c r="AR186" s="54"/>
      <c r="AS186" s="54"/>
      <c r="AT186" s="54"/>
      <c r="AU186" s="54"/>
      <c r="AV186" s="54"/>
      <c r="AW186" s="39" t="s">
        <v>242</v>
      </c>
      <c r="AX186" s="38"/>
      <c r="AY186" s="53" t="e">
        <f>O186+AA186+AM186</f>
        <v>#REF!</v>
      </c>
      <c r="AZ186" s="54"/>
      <c r="BA186" s="54"/>
      <c r="BB186" s="54"/>
      <c r="BC186" s="54"/>
      <c r="BD186" s="54"/>
      <c r="BE186" s="54"/>
      <c r="BF186" s="54"/>
      <c r="BG186" s="54"/>
      <c r="BH186" s="54"/>
      <c r="BI186" s="24" t="s">
        <v>272</v>
      </c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47"/>
    </row>
    <row r="187" spans="1:94" ht="18" hidden="1" customHeight="1">
      <c r="A187" s="36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53"/>
      <c r="P187" s="54"/>
      <c r="Q187" s="54"/>
      <c r="R187" s="54"/>
      <c r="S187" s="54"/>
      <c r="T187" s="54"/>
      <c r="U187" s="54"/>
      <c r="V187" s="54"/>
      <c r="W187" s="54"/>
      <c r="X187" s="54"/>
      <c r="Y187" s="38"/>
      <c r="Z187" s="38"/>
      <c r="AA187" s="53"/>
      <c r="AB187" s="54"/>
      <c r="AC187" s="54"/>
      <c r="AD187" s="54"/>
      <c r="AE187" s="54"/>
      <c r="AF187" s="54"/>
      <c r="AG187" s="54"/>
      <c r="AH187" s="54"/>
      <c r="AI187" s="54"/>
      <c r="AJ187" s="54"/>
      <c r="AK187" s="38"/>
      <c r="AL187" s="38"/>
      <c r="AM187" s="53"/>
      <c r="AN187" s="54"/>
      <c r="AO187" s="54"/>
      <c r="AP187" s="54"/>
      <c r="AQ187" s="54"/>
      <c r="AR187" s="54"/>
      <c r="AS187" s="54"/>
      <c r="AT187" s="54"/>
      <c r="AU187" s="54"/>
      <c r="AV187" s="54"/>
      <c r="AW187" s="39"/>
      <c r="AX187" s="38"/>
      <c r="AY187" s="53"/>
      <c r="AZ187" s="54"/>
      <c r="BA187" s="54"/>
      <c r="BB187" s="54"/>
      <c r="BC187" s="54"/>
      <c r="BD187" s="54"/>
      <c r="BE187" s="54"/>
      <c r="BF187" s="54"/>
      <c r="BG187" s="54"/>
      <c r="BH187" s="5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47"/>
    </row>
    <row r="188" spans="1:94" ht="18" hidden="1" customHeight="1">
      <c r="A188" s="36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53"/>
      <c r="P188" s="54"/>
      <c r="Q188" s="54"/>
      <c r="R188" s="54"/>
      <c r="S188" s="54"/>
      <c r="T188" s="54"/>
      <c r="U188" s="54"/>
      <c r="V188" s="54"/>
      <c r="W188" s="54"/>
      <c r="X188" s="54"/>
      <c r="Y188" s="38"/>
      <c r="Z188" s="38"/>
      <c r="AA188" s="53"/>
      <c r="AB188" s="54"/>
      <c r="AC188" s="54"/>
      <c r="AD188" s="54"/>
      <c r="AE188" s="54"/>
      <c r="AF188" s="54"/>
      <c r="AG188" s="54"/>
      <c r="AH188" s="54"/>
      <c r="AI188" s="54"/>
      <c r="AJ188" s="54"/>
      <c r="AK188" s="38"/>
      <c r="AL188" s="38"/>
      <c r="AM188" s="53"/>
      <c r="AN188" s="54"/>
      <c r="AO188" s="54"/>
      <c r="AP188" s="54"/>
      <c r="AQ188" s="54"/>
      <c r="AR188" s="54"/>
      <c r="AS188" s="54"/>
      <c r="AT188" s="54"/>
      <c r="AU188" s="54"/>
      <c r="AV188" s="54"/>
      <c r="AW188" s="39"/>
      <c r="AX188" s="38"/>
      <c r="AY188" s="53"/>
      <c r="AZ188" s="54"/>
      <c r="BA188" s="54"/>
      <c r="BB188" s="54"/>
      <c r="BC188" s="54"/>
      <c r="BD188" s="54"/>
      <c r="BE188" s="54"/>
      <c r="BF188" s="54"/>
      <c r="BG188" s="54"/>
      <c r="BH188" s="5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47"/>
    </row>
    <row r="189" spans="1:94" ht="18" hidden="1" customHeight="1">
      <c r="A189" s="36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53"/>
      <c r="P189" s="54"/>
      <c r="Q189" s="54"/>
      <c r="R189" s="54"/>
      <c r="S189" s="54"/>
      <c r="T189" s="54"/>
      <c r="U189" s="54"/>
      <c r="V189" s="54"/>
      <c r="W189" s="54"/>
      <c r="X189" s="54"/>
      <c r="Y189" s="38"/>
      <c r="Z189" s="38"/>
      <c r="AA189" s="53"/>
      <c r="AB189" s="54"/>
      <c r="AC189" s="54"/>
      <c r="AD189" s="54"/>
      <c r="AE189" s="54"/>
      <c r="AF189" s="54"/>
      <c r="AG189" s="54"/>
      <c r="AH189" s="54"/>
      <c r="AI189" s="54"/>
      <c r="AJ189" s="54"/>
      <c r="AK189" s="38"/>
      <c r="AL189" s="38"/>
      <c r="AM189" s="53"/>
      <c r="AN189" s="54"/>
      <c r="AO189" s="54"/>
      <c r="AP189" s="54"/>
      <c r="AQ189" s="54"/>
      <c r="AR189" s="54"/>
      <c r="AS189" s="54"/>
      <c r="AT189" s="54"/>
      <c r="AU189" s="54"/>
      <c r="AV189" s="54"/>
      <c r="AW189" s="39"/>
      <c r="AX189" s="38"/>
      <c r="AY189" s="53"/>
      <c r="AZ189" s="54"/>
      <c r="BA189" s="54"/>
      <c r="BB189" s="54"/>
      <c r="BC189" s="54"/>
      <c r="BD189" s="54"/>
      <c r="BE189" s="54"/>
      <c r="BF189" s="54"/>
      <c r="BG189" s="54"/>
      <c r="BH189" s="5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47"/>
    </row>
    <row r="190" spans="1:94" ht="18" hidden="1" customHeight="1">
      <c r="A190" s="36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53"/>
      <c r="P190" s="54"/>
      <c r="Q190" s="54"/>
      <c r="R190" s="54"/>
      <c r="S190" s="54"/>
      <c r="T190" s="54"/>
      <c r="U190" s="54"/>
      <c r="V190" s="54"/>
      <c r="W190" s="54"/>
      <c r="X190" s="54"/>
      <c r="Y190" s="38"/>
      <c r="Z190" s="38"/>
      <c r="AA190" s="53"/>
      <c r="AB190" s="54"/>
      <c r="AC190" s="54"/>
      <c r="AD190" s="54"/>
      <c r="AE190" s="54"/>
      <c r="AF190" s="54"/>
      <c r="AG190" s="54"/>
      <c r="AH190" s="54"/>
      <c r="AI190" s="54"/>
      <c r="AJ190" s="54"/>
      <c r="AK190" s="38"/>
      <c r="AL190" s="38"/>
      <c r="AM190" s="53"/>
      <c r="AN190" s="54"/>
      <c r="AO190" s="54"/>
      <c r="AP190" s="54"/>
      <c r="AQ190" s="54"/>
      <c r="AR190" s="54"/>
      <c r="AS190" s="54"/>
      <c r="AT190" s="54"/>
      <c r="AU190" s="54"/>
      <c r="AV190" s="54"/>
      <c r="AW190" s="39"/>
      <c r="AX190" s="38"/>
      <c r="AY190" s="53"/>
      <c r="AZ190" s="54"/>
      <c r="BA190" s="54"/>
      <c r="BB190" s="54"/>
      <c r="BC190" s="54"/>
      <c r="BD190" s="54"/>
      <c r="BE190" s="54"/>
      <c r="BF190" s="54"/>
      <c r="BG190" s="54"/>
      <c r="BH190" s="5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47"/>
    </row>
    <row r="191" spans="1:94" ht="18" hidden="1" customHeight="1">
      <c r="A191" s="36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53"/>
      <c r="P191" s="54"/>
      <c r="Q191" s="54"/>
      <c r="R191" s="54"/>
      <c r="S191" s="54"/>
      <c r="T191" s="54"/>
      <c r="U191" s="54"/>
      <c r="V191" s="54"/>
      <c r="W191" s="54"/>
      <c r="X191" s="54"/>
      <c r="Y191" s="38"/>
      <c r="Z191" s="38"/>
      <c r="AA191" s="53"/>
      <c r="AB191" s="54"/>
      <c r="AC191" s="54"/>
      <c r="AD191" s="54"/>
      <c r="AE191" s="54"/>
      <c r="AF191" s="54"/>
      <c r="AG191" s="54"/>
      <c r="AH191" s="54"/>
      <c r="AI191" s="54"/>
      <c r="AJ191" s="54"/>
      <c r="AK191" s="38"/>
      <c r="AL191" s="38"/>
      <c r="AM191" s="53"/>
      <c r="AN191" s="54"/>
      <c r="AO191" s="54"/>
      <c r="AP191" s="54"/>
      <c r="AQ191" s="54"/>
      <c r="AR191" s="54"/>
      <c r="AS191" s="54"/>
      <c r="AT191" s="54"/>
      <c r="AU191" s="54"/>
      <c r="AV191" s="54"/>
      <c r="AW191" s="39"/>
      <c r="AX191" s="38"/>
      <c r="AY191" s="53"/>
      <c r="AZ191" s="54"/>
      <c r="BA191" s="54"/>
      <c r="BB191" s="54"/>
      <c r="BC191" s="54"/>
      <c r="BD191" s="54"/>
      <c r="BE191" s="54"/>
      <c r="BF191" s="54"/>
      <c r="BG191" s="54"/>
      <c r="BH191" s="5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47"/>
    </row>
    <row r="192" spans="1:94" ht="18" hidden="1" customHeight="1">
      <c r="A192" s="36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53"/>
      <c r="P192" s="54"/>
      <c r="Q192" s="54"/>
      <c r="R192" s="54"/>
      <c r="S192" s="54"/>
      <c r="T192" s="54"/>
      <c r="U192" s="54"/>
      <c r="V192" s="54"/>
      <c r="W192" s="54"/>
      <c r="X192" s="54"/>
      <c r="Y192" s="38"/>
      <c r="Z192" s="38"/>
      <c r="AA192" s="53"/>
      <c r="AB192" s="54"/>
      <c r="AC192" s="54"/>
      <c r="AD192" s="54"/>
      <c r="AE192" s="54"/>
      <c r="AF192" s="54"/>
      <c r="AG192" s="54"/>
      <c r="AH192" s="54"/>
      <c r="AI192" s="54"/>
      <c r="AJ192" s="54"/>
      <c r="AK192" s="38"/>
      <c r="AL192" s="38"/>
      <c r="AM192" s="53"/>
      <c r="AN192" s="54"/>
      <c r="AO192" s="54"/>
      <c r="AP192" s="54"/>
      <c r="AQ192" s="54"/>
      <c r="AR192" s="54"/>
      <c r="AS192" s="54"/>
      <c r="AT192" s="54"/>
      <c r="AU192" s="54"/>
      <c r="AV192" s="54"/>
      <c r="AW192" s="39"/>
      <c r="AX192" s="38"/>
      <c r="AY192" s="53"/>
      <c r="AZ192" s="54"/>
      <c r="BA192" s="54"/>
      <c r="BB192" s="54"/>
      <c r="BC192" s="54"/>
      <c r="BD192" s="54"/>
      <c r="BE192" s="54"/>
      <c r="BF192" s="54"/>
      <c r="BG192" s="54"/>
      <c r="BH192" s="5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47"/>
    </row>
    <row r="193" spans="1:96" ht="18" hidden="1" customHeight="1">
      <c r="A193" s="36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53"/>
      <c r="P193" s="54"/>
      <c r="Q193" s="54"/>
      <c r="R193" s="54"/>
      <c r="S193" s="54"/>
      <c r="T193" s="54"/>
      <c r="U193" s="54"/>
      <c r="V193" s="54"/>
      <c r="W193" s="54"/>
      <c r="X193" s="54"/>
      <c r="Y193" s="38"/>
      <c r="Z193" s="38"/>
      <c r="AA193" s="53"/>
      <c r="AB193" s="54"/>
      <c r="AC193" s="54"/>
      <c r="AD193" s="54"/>
      <c r="AE193" s="54"/>
      <c r="AF193" s="54"/>
      <c r="AG193" s="54"/>
      <c r="AH193" s="54"/>
      <c r="AI193" s="54"/>
      <c r="AJ193" s="54"/>
      <c r="AK193" s="38"/>
      <c r="AL193" s="38"/>
      <c r="AM193" s="53"/>
      <c r="AN193" s="54"/>
      <c r="AO193" s="54"/>
      <c r="AP193" s="54"/>
      <c r="AQ193" s="54"/>
      <c r="AR193" s="54"/>
      <c r="AS193" s="54"/>
      <c r="AT193" s="54"/>
      <c r="AU193" s="54"/>
      <c r="AV193" s="54"/>
      <c r="AW193" s="39"/>
      <c r="AX193" s="38"/>
      <c r="AY193" s="53"/>
      <c r="AZ193" s="54"/>
      <c r="BA193" s="54"/>
      <c r="BB193" s="54"/>
      <c r="BC193" s="54"/>
      <c r="BD193" s="54"/>
      <c r="BE193" s="54"/>
      <c r="BF193" s="54"/>
      <c r="BG193" s="54"/>
      <c r="BH193" s="5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47"/>
    </row>
    <row r="194" spans="1:96" ht="18" hidden="1" customHeight="1">
      <c r="A194" s="36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53"/>
      <c r="P194" s="54"/>
      <c r="Q194" s="54"/>
      <c r="R194" s="54"/>
      <c r="S194" s="54"/>
      <c r="T194" s="54"/>
      <c r="U194" s="54"/>
      <c r="V194" s="54"/>
      <c r="W194" s="54"/>
      <c r="X194" s="54"/>
      <c r="Y194" s="38"/>
      <c r="Z194" s="38"/>
      <c r="AA194" s="53"/>
      <c r="AB194" s="54"/>
      <c r="AC194" s="54"/>
      <c r="AD194" s="54"/>
      <c r="AE194" s="54"/>
      <c r="AF194" s="54"/>
      <c r="AG194" s="54"/>
      <c r="AH194" s="54"/>
      <c r="AI194" s="54"/>
      <c r="AJ194" s="54"/>
      <c r="AK194" s="38"/>
      <c r="AL194" s="38"/>
      <c r="AM194" s="53"/>
      <c r="AN194" s="54"/>
      <c r="AO194" s="54"/>
      <c r="AP194" s="54"/>
      <c r="AQ194" s="54"/>
      <c r="AR194" s="54"/>
      <c r="AS194" s="54"/>
      <c r="AT194" s="54"/>
      <c r="AU194" s="54"/>
      <c r="AV194" s="54"/>
      <c r="AW194" s="39"/>
      <c r="AX194" s="38"/>
      <c r="AY194" s="53"/>
      <c r="AZ194" s="54"/>
      <c r="BA194" s="54"/>
      <c r="BB194" s="54"/>
      <c r="BC194" s="54"/>
      <c r="BD194" s="54"/>
      <c r="BE194" s="54"/>
      <c r="BF194" s="54"/>
      <c r="BG194" s="54"/>
      <c r="BH194" s="5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47"/>
    </row>
    <row r="195" spans="1:96" ht="18" hidden="1" customHeight="1">
      <c r="A195" s="41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2"/>
      <c r="BX195" s="42"/>
      <c r="BY195" s="42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2"/>
      <c r="CM195" s="42"/>
      <c r="CN195" s="42"/>
      <c r="CO195" s="42"/>
      <c r="CP195" s="55"/>
    </row>
    <row r="196" spans="1:96" ht="30.75" hidden="1" customHeight="1">
      <c r="A196" s="713" t="s">
        <v>307</v>
      </c>
      <c r="B196" s="714"/>
      <c r="C196" s="714"/>
      <c r="D196" s="714"/>
      <c r="E196" s="714"/>
      <c r="F196" s="714"/>
      <c r="G196" s="714"/>
      <c r="H196" s="714"/>
      <c r="I196" s="714"/>
      <c r="J196" s="714"/>
      <c r="K196" s="714"/>
      <c r="L196" s="714"/>
      <c r="M196" s="714"/>
      <c r="N196" s="714"/>
      <c r="O196" s="714"/>
      <c r="P196" s="714"/>
      <c r="Q196" s="714"/>
      <c r="R196" s="714"/>
      <c r="S196" s="714"/>
      <c r="T196" s="714"/>
      <c r="U196" s="714"/>
      <c r="V196" s="714"/>
      <c r="W196" s="714"/>
      <c r="X196" s="714"/>
      <c r="Y196" s="714"/>
      <c r="Z196" s="714"/>
      <c r="AA196" s="714"/>
      <c r="AB196" s="714"/>
      <c r="AC196" s="714"/>
      <c r="AD196" s="714"/>
      <c r="AE196" s="714"/>
      <c r="AF196" s="714"/>
      <c r="AG196" s="714"/>
      <c r="AH196" s="714"/>
      <c r="AI196" s="714"/>
      <c r="AJ196" s="714"/>
      <c r="AK196" s="714"/>
      <c r="AL196" s="714"/>
      <c r="AM196" s="714"/>
      <c r="AN196" s="714"/>
      <c r="AO196" s="714"/>
      <c r="AP196" s="714"/>
      <c r="AQ196" s="714"/>
      <c r="AR196" s="714"/>
      <c r="AS196" s="714"/>
      <c r="AT196" s="714"/>
      <c r="AU196" s="714"/>
      <c r="AV196" s="714"/>
      <c r="AW196" s="714"/>
      <c r="AX196" s="714"/>
      <c r="AY196" s="714"/>
      <c r="AZ196" s="714"/>
      <c r="BA196" s="714"/>
      <c r="BB196" s="714"/>
      <c r="BC196" s="714"/>
      <c r="BD196" s="714"/>
      <c r="BE196" s="714"/>
      <c r="BF196" s="714"/>
      <c r="BG196" s="714"/>
      <c r="BH196" s="714"/>
      <c r="BI196" s="714"/>
      <c r="BJ196" s="714"/>
      <c r="BK196" s="714"/>
      <c r="BL196" s="714"/>
      <c r="BM196" s="714"/>
      <c r="BN196" s="714"/>
      <c r="BO196" s="714"/>
      <c r="BP196" s="714"/>
      <c r="BQ196" s="714"/>
      <c r="BR196" s="714"/>
      <c r="BS196" s="714"/>
      <c r="BT196" s="714"/>
      <c r="BU196" s="714"/>
      <c r="BV196" s="714"/>
      <c r="BW196" s="714"/>
      <c r="BX196" s="714"/>
      <c r="BY196" s="714"/>
      <c r="BZ196" s="714"/>
      <c r="CA196" s="714"/>
      <c r="CB196" s="714"/>
      <c r="CC196" s="714"/>
      <c r="CD196" s="714"/>
      <c r="CE196" s="714"/>
      <c r="CF196" s="714"/>
      <c r="CG196" s="714"/>
      <c r="CH196" s="714"/>
      <c r="CI196" s="714"/>
      <c r="CJ196" s="714"/>
      <c r="CK196" s="714"/>
      <c r="CL196" s="714"/>
      <c r="CM196" s="714"/>
      <c r="CN196" s="714"/>
      <c r="CO196" s="714"/>
      <c r="CP196" s="715"/>
    </row>
    <row r="197" spans="1:96" ht="18" hidden="1" customHeight="1">
      <c r="A197" s="43"/>
      <c r="B197" s="45"/>
      <c r="C197" s="45"/>
      <c r="D197" s="44" t="s">
        <v>280</v>
      </c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4" t="s">
        <v>308</v>
      </c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 t="s">
        <v>282</v>
      </c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  <c r="BV197" s="45"/>
      <c r="BW197" s="56">
        <v>45553</v>
      </c>
      <c r="BX197" s="57"/>
      <c r="BY197" s="57"/>
      <c r="BZ197" s="57"/>
      <c r="CA197" s="57"/>
      <c r="CB197" s="57"/>
      <c r="CC197" s="57"/>
      <c r="CD197" s="57"/>
      <c r="CE197" s="57"/>
      <c r="CF197" s="57"/>
      <c r="CG197" s="45" t="s">
        <v>283</v>
      </c>
      <c r="CH197" s="45"/>
      <c r="CI197" s="45"/>
      <c r="CJ197" s="45"/>
      <c r="CK197" s="45"/>
      <c r="CL197" s="45"/>
      <c r="CM197" s="45"/>
      <c r="CN197" s="45"/>
      <c r="CO197" s="45"/>
      <c r="CP197" s="58"/>
      <c r="CR197" s="22"/>
    </row>
    <row r="198" spans="1:96" ht="18" hidden="1" customHeight="1">
      <c r="A198" s="36"/>
      <c r="B198" s="24"/>
      <c r="C198" s="24"/>
      <c r="D198" s="24" t="s">
        <v>169</v>
      </c>
      <c r="E198" s="24"/>
      <c r="F198" s="24"/>
      <c r="G198" s="24"/>
      <c r="H198" s="24"/>
      <c r="I198" s="24"/>
      <c r="J198" s="24"/>
      <c r="K198" s="24"/>
      <c r="L198" s="24"/>
      <c r="M198" s="24" t="s">
        <v>284</v>
      </c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47"/>
    </row>
    <row r="199" spans="1:96" ht="18" hidden="1" customHeight="1" thickBot="1">
      <c r="A199" s="36"/>
      <c r="B199" s="24"/>
      <c r="C199" s="24"/>
      <c r="D199" s="24"/>
      <c r="E199" s="24" t="s">
        <v>285</v>
      </c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46">
        <v>1</v>
      </c>
      <c r="V199" s="38"/>
      <c r="W199" s="38"/>
      <c r="X199" s="38"/>
      <c r="Y199" s="38"/>
      <c r="Z199" s="38" t="s">
        <v>286</v>
      </c>
      <c r="AA199" s="38"/>
      <c r="AB199" s="38"/>
      <c r="AC199" s="38"/>
      <c r="AD199" s="38"/>
      <c r="AE199" s="20" t="e">
        <f>$CR$5</f>
        <v>#REF!</v>
      </c>
      <c r="AF199" s="38"/>
      <c r="AG199" s="38"/>
      <c r="AH199" s="38"/>
      <c r="AI199" s="38"/>
      <c r="AJ199" s="38"/>
      <c r="AK199" s="38"/>
      <c r="AL199" s="38"/>
      <c r="AM199" s="24" t="s">
        <v>287</v>
      </c>
      <c r="AN199" s="24"/>
      <c r="AO199" s="24"/>
      <c r="AP199" s="24"/>
      <c r="AQ199" s="24"/>
      <c r="AR199" s="24"/>
      <c r="AS199" s="24"/>
      <c r="AT199" s="24"/>
      <c r="AU199" s="38">
        <v>8</v>
      </c>
      <c r="AV199" s="38"/>
      <c r="AW199" s="38"/>
      <c r="AX199" s="38" t="s">
        <v>288</v>
      </c>
      <c r="AY199" s="38"/>
      <c r="AZ199" s="38">
        <v>25</v>
      </c>
      <c r="BA199" s="38"/>
      <c r="BB199" s="38"/>
      <c r="BC199" s="38" t="s">
        <v>289</v>
      </c>
      <c r="BD199" s="38"/>
      <c r="BE199" s="38">
        <v>20</v>
      </c>
      <c r="BF199" s="38"/>
      <c r="BG199" s="38"/>
      <c r="BH199" s="38" t="s">
        <v>288</v>
      </c>
      <c r="BI199" s="38"/>
      <c r="BJ199" s="38">
        <v>16</v>
      </c>
      <c r="BK199" s="38"/>
      <c r="BL199" s="38"/>
      <c r="BM199" s="38" t="s">
        <v>289</v>
      </c>
      <c r="BN199" s="38"/>
      <c r="BO199" s="46">
        <v>12</v>
      </c>
      <c r="BP199" s="46"/>
      <c r="BQ199" s="46"/>
      <c r="BR199" s="24"/>
      <c r="BS199" s="39" t="s">
        <v>242</v>
      </c>
      <c r="BT199" s="38"/>
      <c r="BU199" s="49" t="e">
        <f>INT(U199*AE199*(1/AU199*(AZ199/BE199)*(BJ199/BO199)))</f>
        <v>#REF!</v>
      </c>
      <c r="BV199" s="38"/>
      <c r="BW199" s="38"/>
      <c r="BX199" s="38"/>
      <c r="BY199" s="38"/>
      <c r="BZ199" s="38"/>
      <c r="CA199" s="38"/>
      <c r="CB199" s="38"/>
      <c r="CC199" s="24" t="s">
        <v>272</v>
      </c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47"/>
    </row>
    <row r="200" spans="1:96" ht="18" hidden="1" customHeight="1" thickTop="1">
      <c r="A200" s="36"/>
      <c r="B200" s="24"/>
      <c r="C200" s="24"/>
      <c r="D200" s="50"/>
      <c r="E200" s="51" t="s">
        <v>243</v>
      </c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  <c r="AY200" s="50"/>
      <c r="AZ200" s="50"/>
      <c r="BA200" s="50"/>
      <c r="BB200" s="50"/>
      <c r="BC200" s="50"/>
      <c r="BD200" s="50"/>
      <c r="BE200" s="50"/>
      <c r="BF200" s="50"/>
      <c r="BG200" s="50"/>
      <c r="BH200" s="50"/>
      <c r="BI200" s="50"/>
      <c r="BJ200" s="50"/>
      <c r="BK200" s="50"/>
      <c r="BL200" s="50"/>
      <c r="BM200" s="50"/>
      <c r="BN200" s="50"/>
      <c r="BO200" s="50"/>
      <c r="BP200" s="50"/>
      <c r="BQ200" s="50"/>
      <c r="BR200" s="50"/>
      <c r="BS200" s="50"/>
      <c r="BT200" s="50"/>
      <c r="BU200" s="52" t="e">
        <f>INT(SUM(BU198:BU199))</f>
        <v>#REF!</v>
      </c>
      <c r="BV200" s="51"/>
      <c r="BW200" s="51"/>
      <c r="BX200" s="51"/>
      <c r="BY200" s="51"/>
      <c r="BZ200" s="51"/>
      <c r="CA200" s="51"/>
      <c r="CB200" s="51"/>
      <c r="CC200" s="50" t="s">
        <v>272</v>
      </c>
      <c r="CD200" s="50"/>
      <c r="CE200" s="50"/>
      <c r="CF200" s="50"/>
      <c r="CG200" s="50"/>
      <c r="CH200" s="50"/>
      <c r="CI200" s="50"/>
      <c r="CJ200" s="24"/>
      <c r="CK200" s="24"/>
      <c r="CL200" s="24"/>
      <c r="CM200" s="24"/>
      <c r="CN200" s="24"/>
      <c r="CO200" s="24"/>
      <c r="CP200" s="47"/>
    </row>
    <row r="201" spans="1:96" ht="18" hidden="1" customHeight="1">
      <c r="A201" s="36"/>
      <c r="B201" s="24"/>
      <c r="C201" s="24"/>
      <c r="D201" s="24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49"/>
      <c r="BV201" s="38"/>
      <c r="BW201" s="38"/>
      <c r="BX201" s="38"/>
      <c r="BY201" s="38"/>
      <c r="BZ201" s="38"/>
      <c r="CA201" s="38"/>
      <c r="CB201" s="38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47"/>
    </row>
    <row r="202" spans="1:96" ht="18" hidden="1" customHeight="1">
      <c r="A202" s="36"/>
      <c r="B202" s="24"/>
      <c r="C202" s="24"/>
      <c r="D202" s="24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49"/>
      <c r="BV202" s="38"/>
      <c r="BW202" s="38"/>
      <c r="BX202" s="38"/>
      <c r="BY202" s="38"/>
      <c r="BZ202" s="38"/>
      <c r="CA202" s="38"/>
      <c r="CB202" s="38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47"/>
    </row>
    <row r="203" spans="1:96" ht="18" hidden="1" customHeight="1">
      <c r="A203" s="36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49"/>
      <c r="BW203" s="38"/>
      <c r="BX203" s="38"/>
      <c r="BY203" s="38"/>
      <c r="BZ203" s="38"/>
      <c r="CA203" s="38"/>
      <c r="CB203" s="38"/>
      <c r="CC203" s="38"/>
      <c r="CD203" s="38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47"/>
    </row>
    <row r="204" spans="1:96" ht="18" hidden="1" customHeight="1">
      <c r="A204" s="36"/>
      <c r="B204" s="24"/>
      <c r="C204" s="24"/>
      <c r="D204" s="24" t="s">
        <v>170</v>
      </c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47"/>
    </row>
    <row r="205" spans="1:96" ht="18" hidden="1" customHeight="1">
      <c r="A205" s="36"/>
      <c r="B205" s="24"/>
      <c r="C205" s="24"/>
      <c r="D205" s="24"/>
      <c r="E205" s="24" t="s">
        <v>299</v>
      </c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46">
        <v>8.4</v>
      </c>
      <c r="V205" s="38"/>
      <c r="W205" s="38"/>
      <c r="X205" s="38"/>
      <c r="Y205" s="38"/>
      <c r="Z205" s="24" t="s">
        <v>171</v>
      </c>
      <c r="AA205" s="24"/>
      <c r="AB205" s="24"/>
      <c r="AC205" s="24"/>
      <c r="AD205" s="24"/>
      <c r="AE205" s="23" t="e">
        <f>$CR$11</f>
        <v>#REF!</v>
      </c>
      <c r="AF205" s="38"/>
      <c r="AG205" s="38"/>
      <c r="AH205" s="38"/>
      <c r="AI205" s="38"/>
      <c r="AJ205" s="38"/>
      <c r="AK205" s="38"/>
      <c r="AL205" s="38"/>
      <c r="AM205" s="24" t="s">
        <v>271</v>
      </c>
      <c r="AN205" s="24"/>
      <c r="AO205" s="24"/>
      <c r="AP205" s="24"/>
      <c r="AQ205" s="24"/>
      <c r="AR205" s="24"/>
      <c r="AS205" s="24"/>
      <c r="AT205" s="49" t="e">
        <f>INT(U205*AE205)</f>
        <v>#REF!</v>
      </c>
      <c r="AU205" s="38"/>
      <c r="AV205" s="38"/>
      <c r="AW205" s="38"/>
      <c r="AX205" s="38"/>
      <c r="AY205" s="38"/>
      <c r="AZ205" s="38"/>
      <c r="BA205" s="38"/>
      <c r="BB205" s="24" t="s">
        <v>272</v>
      </c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47"/>
    </row>
    <row r="206" spans="1:96" ht="18" hidden="1" customHeight="1" thickBot="1">
      <c r="A206" s="36"/>
      <c r="B206" s="24"/>
      <c r="C206" s="24"/>
      <c r="D206" s="24"/>
      <c r="E206" s="40" t="s">
        <v>273</v>
      </c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 t="s">
        <v>274</v>
      </c>
      <c r="V206" s="40"/>
      <c r="W206" s="40"/>
      <c r="X206" s="40"/>
      <c r="Y206" s="40"/>
      <c r="Z206" s="40"/>
      <c r="AA206" s="40"/>
      <c r="AB206" s="40"/>
      <c r="AC206" s="40"/>
      <c r="AD206" s="40"/>
      <c r="AE206" s="60">
        <v>18</v>
      </c>
      <c r="AF206" s="61"/>
      <c r="AG206" s="61"/>
      <c r="AH206" s="61"/>
      <c r="AI206" s="61"/>
      <c r="AJ206" s="61"/>
      <c r="AK206" s="61"/>
      <c r="AL206" s="61"/>
      <c r="AM206" s="40" t="s">
        <v>275</v>
      </c>
      <c r="AN206" s="40"/>
      <c r="AO206" s="40"/>
      <c r="AP206" s="40"/>
      <c r="AQ206" s="40"/>
      <c r="AR206" s="40"/>
      <c r="AS206" s="40"/>
      <c r="AT206" s="62" t="e">
        <f>INT(AT205*AE206/100)</f>
        <v>#REF!</v>
      </c>
      <c r="AU206" s="62"/>
      <c r="AV206" s="62"/>
      <c r="AW206" s="62"/>
      <c r="AX206" s="62"/>
      <c r="AY206" s="62"/>
      <c r="AZ206" s="62"/>
      <c r="BA206" s="62"/>
      <c r="BB206" s="40" t="s">
        <v>272</v>
      </c>
      <c r="BC206" s="40"/>
      <c r="BD206" s="40"/>
      <c r="BE206" s="40"/>
      <c r="BF206" s="40"/>
      <c r="BG206" s="40"/>
      <c r="BH206" s="40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47"/>
    </row>
    <row r="207" spans="1:96" ht="18" hidden="1" customHeight="1" thickTop="1">
      <c r="A207" s="36"/>
      <c r="B207" s="24"/>
      <c r="C207" s="24"/>
      <c r="D207" s="50"/>
      <c r="E207" s="38" t="s">
        <v>243</v>
      </c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49" t="e">
        <f>INT(SUM(AT205:AT206))</f>
        <v>#REF!</v>
      </c>
      <c r="AU207" s="38"/>
      <c r="AV207" s="38"/>
      <c r="AW207" s="38"/>
      <c r="AX207" s="38"/>
      <c r="AY207" s="38"/>
      <c r="AZ207" s="38"/>
      <c r="BA207" s="38"/>
      <c r="BB207" s="24" t="s">
        <v>272</v>
      </c>
      <c r="BC207" s="24"/>
      <c r="BD207" s="24"/>
      <c r="BE207" s="24"/>
      <c r="BF207" s="24"/>
      <c r="BG207" s="24"/>
      <c r="BH207" s="24"/>
      <c r="BI207" s="50"/>
      <c r="BJ207" s="50"/>
      <c r="BK207" s="50"/>
      <c r="BL207" s="50"/>
      <c r="BM207" s="50"/>
      <c r="BN207" s="50"/>
      <c r="BO207" s="50"/>
      <c r="BP207" s="50"/>
      <c r="BQ207" s="50"/>
      <c r="BR207" s="50"/>
      <c r="BS207" s="50"/>
      <c r="BT207" s="50"/>
      <c r="BU207" s="50"/>
      <c r="BV207" s="50"/>
      <c r="BW207" s="50"/>
      <c r="BX207" s="50"/>
      <c r="BY207" s="50"/>
      <c r="BZ207" s="50"/>
      <c r="CA207" s="50"/>
      <c r="CB207" s="50"/>
      <c r="CC207" s="50"/>
      <c r="CD207" s="50"/>
      <c r="CE207" s="50"/>
      <c r="CF207" s="50"/>
      <c r="CG207" s="50"/>
      <c r="CH207" s="50"/>
      <c r="CI207" s="50"/>
      <c r="CJ207" s="24"/>
      <c r="CK207" s="24"/>
      <c r="CL207" s="24"/>
      <c r="CM207" s="24"/>
      <c r="CN207" s="24"/>
      <c r="CO207" s="24"/>
      <c r="CP207" s="47"/>
    </row>
    <row r="208" spans="1:96" ht="18" hidden="1" customHeight="1">
      <c r="A208" s="36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47"/>
    </row>
    <row r="209" spans="1:96" ht="18" hidden="1" customHeight="1">
      <c r="A209" s="36"/>
      <c r="B209" s="24"/>
      <c r="C209" s="24"/>
      <c r="D209" s="24" t="s">
        <v>291</v>
      </c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47"/>
    </row>
    <row r="210" spans="1:96" ht="18" hidden="1" customHeight="1" thickBot="1">
      <c r="A210" s="36"/>
      <c r="B210" s="24"/>
      <c r="C210" s="24"/>
      <c r="D210" s="24"/>
      <c r="E210" s="24" t="s">
        <v>309</v>
      </c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49">
        <v>1796</v>
      </c>
      <c r="AB210" s="38"/>
      <c r="AC210" s="38"/>
      <c r="AD210" s="38"/>
      <c r="AE210" s="38"/>
      <c r="AF210" s="38"/>
      <c r="AG210" s="38"/>
      <c r="AH210" s="38"/>
      <c r="AI210" s="38" t="s">
        <v>289</v>
      </c>
      <c r="AJ210" s="38"/>
      <c r="AK210" s="675">
        <v>10000000</v>
      </c>
      <c r="AL210" s="676"/>
      <c r="AM210" s="676"/>
      <c r="AN210" s="676"/>
      <c r="AO210" s="676"/>
      <c r="AP210" s="676"/>
      <c r="AQ210" s="676"/>
      <c r="AR210" s="676"/>
      <c r="AS210" s="676"/>
      <c r="AT210" s="676"/>
      <c r="AU210" s="676"/>
      <c r="AV210" s="38" t="s">
        <v>288</v>
      </c>
      <c r="AW210" s="38"/>
      <c r="AX210" s="49">
        <f>INT(BW197*$CR$4/1000)</f>
        <v>2797181</v>
      </c>
      <c r="AY210" s="38"/>
      <c r="AZ210" s="38"/>
      <c r="BA210" s="38"/>
      <c r="BB210" s="38"/>
      <c r="BC210" s="38"/>
      <c r="BD210" s="38"/>
      <c r="BE210" s="38"/>
      <c r="BF210" s="38"/>
      <c r="BG210" s="24" t="s">
        <v>276</v>
      </c>
      <c r="BH210" s="24"/>
      <c r="BI210" s="24"/>
      <c r="BJ210" s="24"/>
      <c r="BK210" s="24"/>
      <c r="BL210" s="24"/>
      <c r="BM210" s="24"/>
      <c r="BN210" s="49">
        <f>INT(AA210/AK210*AX210*1000)</f>
        <v>502373</v>
      </c>
      <c r="BO210" s="49"/>
      <c r="BP210" s="49"/>
      <c r="BQ210" s="49"/>
      <c r="BR210" s="49"/>
      <c r="BS210" s="49"/>
      <c r="BT210" s="49"/>
      <c r="BU210" s="49"/>
      <c r="BV210" s="24" t="s">
        <v>272</v>
      </c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47"/>
    </row>
    <row r="211" spans="1:96" ht="18" hidden="1" customHeight="1" thickTop="1">
      <c r="A211" s="36"/>
      <c r="B211" s="24"/>
      <c r="C211" s="24"/>
      <c r="D211" s="50"/>
      <c r="E211" s="51" t="s">
        <v>243</v>
      </c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2">
        <f>SUM(BN210)</f>
        <v>502373</v>
      </c>
      <c r="BO211" s="51"/>
      <c r="BP211" s="51"/>
      <c r="BQ211" s="51"/>
      <c r="BR211" s="51"/>
      <c r="BS211" s="51"/>
      <c r="BT211" s="51"/>
      <c r="BU211" s="51"/>
      <c r="BV211" s="50" t="s">
        <v>272</v>
      </c>
      <c r="BW211" s="50"/>
      <c r="BX211" s="50"/>
      <c r="BY211" s="50"/>
      <c r="BZ211" s="50"/>
      <c r="CA211" s="50"/>
      <c r="CB211" s="50"/>
      <c r="CC211" s="50"/>
      <c r="CD211" s="50"/>
      <c r="CE211" s="50"/>
      <c r="CF211" s="50"/>
      <c r="CG211" s="50"/>
      <c r="CH211" s="50"/>
      <c r="CI211" s="50"/>
      <c r="CJ211" s="24"/>
      <c r="CK211" s="24"/>
      <c r="CL211" s="24"/>
      <c r="CM211" s="24"/>
      <c r="CN211" s="24"/>
      <c r="CO211" s="24"/>
      <c r="CP211" s="47"/>
    </row>
    <row r="212" spans="1:96" ht="18" hidden="1" customHeight="1">
      <c r="A212" s="36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47"/>
    </row>
    <row r="213" spans="1:96" ht="18" hidden="1" customHeight="1">
      <c r="A213" s="36"/>
      <c r="B213" s="24"/>
      <c r="C213" s="24"/>
      <c r="D213" s="24"/>
      <c r="E213" s="24" t="s">
        <v>277</v>
      </c>
      <c r="F213" s="24"/>
      <c r="G213" s="24"/>
      <c r="H213" s="24"/>
      <c r="I213" s="24"/>
      <c r="J213" s="24"/>
      <c r="K213" s="24"/>
      <c r="L213" s="24"/>
      <c r="M213" s="24"/>
      <c r="N213" s="24"/>
      <c r="O213" s="53" t="e">
        <f>BU200</f>
        <v>#REF!</v>
      </c>
      <c r="P213" s="54"/>
      <c r="Q213" s="54"/>
      <c r="R213" s="54"/>
      <c r="S213" s="54"/>
      <c r="T213" s="54"/>
      <c r="U213" s="54"/>
      <c r="V213" s="54"/>
      <c r="W213" s="54"/>
      <c r="X213" s="54"/>
      <c r="Y213" s="38" t="s">
        <v>278</v>
      </c>
      <c r="Z213" s="38"/>
      <c r="AA213" s="53" t="e">
        <f>AT207</f>
        <v>#REF!</v>
      </c>
      <c r="AB213" s="54"/>
      <c r="AC213" s="54"/>
      <c r="AD213" s="54"/>
      <c r="AE213" s="54"/>
      <c r="AF213" s="54"/>
      <c r="AG213" s="54"/>
      <c r="AH213" s="54"/>
      <c r="AI213" s="54"/>
      <c r="AJ213" s="54"/>
      <c r="AK213" s="38" t="s">
        <v>278</v>
      </c>
      <c r="AL213" s="38"/>
      <c r="AM213" s="53">
        <f>BN211</f>
        <v>502373</v>
      </c>
      <c r="AN213" s="54"/>
      <c r="AO213" s="54"/>
      <c r="AP213" s="54"/>
      <c r="AQ213" s="54"/>
      <c r="AR213" s="54"/>
      <c r="AS213" s="54"/>
      <c r="AT213" s="54"/>
      <c r="AU213" s="54"/>
      <c r="AV213" s="54"/>
      <c r="AW213" s="39" t="s">
        <v>242</v>
      </c>
      <c r="AX213" s="38"/>
      <c r="AY213" s="53" t="e">
        <f>O213+AA213+AM213</f>
        <v>#REF!</v>
      </c>
      <c r="AZ213" s="54"/>
      <c r="BA213" s="54"/>
      <c r="BB213" s="54"/>
      <c r="BC213" s="54"/>
      <c r="BD213" s="54"/>
      <c r="BE213" s="54"/>
      <c r="BF213" s="54"/>
      <c r="BG213" s="54"/>
      <c r="BH213" s="54"/>
      <c r="BI213" s="24" t="s">
        <v>272</v>
      </c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47"/>
    </row>
    <row r="214" spans="1:96" ht="18" hidden="1" customHeight="1">
      <c r="A214" s="36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53"/>
      <c r="P214" s="54"/>
      <c r="Q214" s="54"/>
      <c r="R214" s="54"/>
      <c r="S214" s="54"/>
      <c r="T214" s="54"/>
      <c r="U214" s="54"/>
      <c r="V214" s="54"/>
      <c r="W214" s="54"/>
      <c r="X214" s="54"/>
      <c r="Y214" s="38"/>
      <c r="Z214" s="38"/>
      <c r="AA214" s="53"/>
      <c r="AB214" s="54"/>
      <c r="AC214" s="54"/>
      <c r="AD214" s="54"/>
      <c r="AE214" s="54"/>
      <c r="AF214" s="54"/>
      <c r="AG214" s="54"/>
      <c r="AH214" s="54"/>
      <c r="AI214" s="54"/>
      <c r="AJ214" s="54"/>
      <c r="AK214" s="38"/>
      <c r="AL214" s="38"/>
      <c r="AM214" s="53"/>
      <c r="AN214" s="54"/>
      <c r="AO214" s="54"/>
      <c r="AP214" s="54"/>
      <c r="AQ214" s="54"/>
      <c r="AR214" s="54"/>
      <c r="AS214" s="54"/>
      <c r="AT214" s="54"/>
      <c r="AU214" s="54"/>
      <c r="AV214" s="54"/>
      <c r="AW214" s="39"/>
      <c r="AX214" s="38"/>
      <c r="AY214" s="53"/>
      <c r="AZ214" s="54"/>
      <c r="BA214" s="54"/>
      <c r="BB214" s="54"/>
      <c r="BC214" s="54"/>
      <c r="BD214" s="54"/>
      <c r="BE214" s="54"/>
      <c r="BF214" s="54"/>
      <c r="BG214" s="54"/>
      <c r="BH214" s="5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47"/>
    </row>
    <row r="215" spans="1:96" ht="18" hidden="1" customHeight="1">
      <c r="A215" s="36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53"/>
      <c r="P215" s="54"/>
      <c r="Q215" s="54"/>
      <c r="R215" s="54"/>
      <c r="S215" s="54"/>
      <c r="T215" s="54"/>
      <c r="U215" s="54"/>
      <c r="V215" s="54"/>
      <c r="W215" s="54"/>
      <c r="X215" s="54"/>
      <c r="Y215" s="38"/>
      <c r="Z215" s="38"/>
      <c r="AA215" s="53"/>
      <c r="AB215" s="54"/>
      <c r="AC215" s="54"/>
      <c r="AD215" s="54"/>
      <c r="AE215" s="54"/>
      <c r="AF215" s="54"/>
      <c r="AG215" s="54"/>
      <c r="AH215" s="54"/>
      <c r="AI215" s="54"/>
      <c r="AJ215" s="54"/>
      <c r="AK215" s="38"/>
      <c r="AL215" s="38"/>
      <c r="AM215" s="53"/>
      <c r="AN215" s="54"/>
      <c r="AO215" s="54"/>
      <c r="AP215" s="54"/>
      <c r="AQ215" s="54"/>
      <c r="AR215" s="54"/>
      <c r="AS215" s="54"/>
      <c r="AT215" s="54"/>
      <c r="AU215" s="54"/>
      <c r="AV215" s="54"/>
      <c r="AW215" s="39"/>
      <c r="AX215" s="38"/>
      <c r="AY215" s="53"/>
      <c r="AZ215" s="54"/>
      <c r="BA215" s="54"/>
      <c r="BB215" s="54"/>
      <c r="BC215" s="54"/>
      <c r="BD215" s="54"/>
      <c r="BE215" s="54"/>
      <c r="BF215" s="54"/>
      <c r="BG215" s="54"/>
      <c r="BH215" s="5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47"/>
    </row>
    <row r="216" spans="1:96" ht="18" hidden="1" customHeight="1">
      <c r="A216" s="36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53"/>
      <c r="P216" s="54"/>
      <c r="Q216" s="54"/>
      <c r="R216" s="54"/>
      <c r="S216" s="54"/>
      <c r="T216" s="54"/>
      <c r="U216" s="54"/>
      <c r="V216" s="54"/>
      <c r="W216" s="54"/>
      <c r="X216" s="54"/>
      <c r="Y216" s="38"/>
      <c r="Z216" s="38"/>
      <c r="AA216" s="53"/>
      <c r="AB216" s="54"/>
      <c r="AC216" s="54"/>
      <c r="AD216" s="54"/>
      <c r="AE216" s="54"/>
      <c r="AF216" s="54"/>
      <c r="AG216" s="54"/>
      <c r="AH216" s="54"/>
      <c r="AI216" s="54"/>
      <c r="AJ216" s="54"/>
      <c r="AK216" s="38"/>
      <c r="AL216" s="38"/>
      <c r="AM216" s="53"/>
      <c r="AN216" s="54"/>
      <c r="AO216" s="54"/>
      <c r="AP216" s="54"/>
      <c r="AQ216" s="54"/>
      <c r="AR216" s="54"/>
      <c r="AS216" s="54"/>
      <c r="AT216" s="54"/>
      <c r="AU216" s="54"/>
      <c r="AV216" s="54"/>
      <c r="AW216" s="39"/>
      <c r="AX216" s="38"/>
      <c r="AY216" s="53"/>
      <c r="AZ216" s="54"/>
      <c r="BA216" s="54"/>
      <c r="BB216" s="54"/>
      <c r="BC216" s="54"/>
      <c r="BD216" s="54"/>
      <c r="BE216" s="54"/>
      <c r="BF216" s="54"/>
      <c r="BG216" s="54"/>
      <c r="BH216" s="5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47"/>
    </row>
    <row r="217" spans="1:96" ht="18" hidden="1" customHeight="1">
      <c r="A217" s="36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53"/>
      <c r="P217" s="54"/>
      <c r="Q217" s="54"/>
      <c r="R217" s="54"/>
      <c r="S217" s="54"/>
      <c r="T217" s="54"/>
      <c r="U217" s="54"/>
      <c r="V217" s="54"/>
      <c r="W217" s="54"/>
      <c r="X217" s="54"/>
      <c r="Y217" s="38"/>
      <c r="Z217" s="38"/>
      <c r="AA217" s="53"/>
      <c r="AB217" s="54"/>
      <c r="AC217" s="54"/>
      <c r="AD217" s="54"/>
      <c r="AE217" s="54"/>
      <c r="AF217" s="54"/>
      <c r="AG217" s="54"/>
      <c r="AH217" s="54"/>
      <c r="AI217" s="54"/>
      <c r="AJ217" s="54"/>
      <c r="AK217" s="38"/>
      <c r="AL217" s="38"/>
      <c r="AM217" s="53"/>
      <c r="AN217" s="54"/>
      <c r="AO217" s="54"/>
      <c r="AP217" s="54"/>
      <c r="AQ217" s="54"/>
      <c r="AR217" s="54"/>
      <c r="AS217" s="54"/>
      <c r="AT217" s="54"/>
      <c r="AU217" s="54"/>
      <c r="AV217" s="54"/>
      <c r="AW217" s="39"/>
      <c r="AX217" s="38"/>
      <c r="AY217" s="53"/>
      <c r="AZ217" s="54"/>
      <c r="BA217" s="54"/>
      <c r="BB217" s="54"/>
      <c r="BC217" s="54"/>
      <c r="BD217" s="54"/>
      <c r="BE217" s="54"/>
      <c r="BF217" s="54"/>
      <c r="BG217" s="54"/>
      <c r="BH217" s="5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47"/>
    </row>
    <row r="218" spans="1:96" ht="18" hidden="1" customHeight="1">
      <c r="A218" s="36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53"/>
      <c r="P218" s="54"/>
      <c r="Q218" s="54"/>
      <c r="R218" s="54"/>
      <c r="S218" s="54"/>
      <c r="T218" s="54"/>
      <c r="U218" s="54"/>
      <c r="V218" s="54"/>
      <c r="W218" s="54"/>
      <c r="X218" s="54"/>
      <c r="Y218" s="38"/>
      <c r="Z218" s="38"/>
      <c r="AA218" s="53"/>
      <c r="AB218" s="54"/>
      <c r="AC218" s="54"/>
      <c r="AD218" s="54"/>
      <c r="AE218" s="54"/>
      <c r="AF218" s="54"/>
      <c r="AG218" s="54"/>
      <c r="AH218" s="54"/>
      <c r="AI218" s="54"/>
      <c r="AJ218" s="54"/>
      <c r="AK218" s="38"/>
      <c r="AL218" s="38"/>
      <c r="AM218" s="53"/>
      <c r="AN218" s="54"/>
      <c r="AO218" s="54"/>
      <c r="AP218" s="54"/>
      <c r="AQ218" s="54"/>
      <c r="AR218" s="54"/>
      <c r="AS218" s="54"/>
      <c r="AT218" s="54"/>
      <c r="AU218" s="54"/>
      <c r="AV218" s="54"/>
      <c r="AW218" s="39"/>
      <c r="AX218" s="38"/>
      <c r="AY218" s="53"/>
      <c r="AZ218" s="54"/>
      <c r="BA218" s="54"/>
      <c r="BB218" s="54"/>
      <c r="BC218" s="54"/>
      <c r="BD218" s="54"/>
      <c r="BE218" s="54"/>
      <c r="BF218" s="54"/>
      <c r="BG218" s="54"/>
      <c r="BH218" s="5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47"/>
    </row>
    <row r="219" spans="1:96" ht="18" hidden="1" customHeight="1">
      <c r="A219" s="36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53"/>
      <c r="P219" s="54"/>
      <c r="Q219" s="54"/>
      <c r="R219" s="54"/>
      <c r="S219" s="54"/>
      <c r="T219" s="54"/>
      <c r="U219" s="54"/>
      <c r="V219" s="54"/>
      <c r="W219" s="54"/>
      <c r="X219" s="54"/>
      <c r="Y219" s="38"/>
      <c r="Z219" s="38"/>
      <c r="AA219" s="53"/>
      <c r="AB219" s="54"/>
      <c r="AC219" s="54"/>
      <c r="AD219" s="54"/>
      <c r="AE219" s="54"/>
      <c r="AF219" s="54"/>
      <c r="AG219" s="54"/>
      <c r="AH219" s="54"/>
      <c r="AI219" s="54"/>
      <c r="AJ219" s="54"/>
      <c r="AK219" s="38"/>
      <c r="AL219" s="38"/>
      <c r="AM219" s="53"/>
      <c r="AN219" s="54"/>
      <c r="AO219" s="54"/>
      <c r="AP219" s="54"/>
      <c r="AQ219" s="54"/>
      <c r="AR219" s="54"/>
      <c r="AS219" s="54"/>
      <c r="AT219" s="54"/>
      <c r="AU219" s="54"/>
      <c r="AV219" s="54"/>
      <c r="AW219" s="39"/>
      <c r="AX219" s="38"/>
      <c r="AY219" s="53"/>
      <c r="AZ219" s="54"/>
      <c r="BA219" s="54"/>
      <c r="BB219" s="54"/>
      <c r="BC219" s="54"/>
      <c r="BD219" s="54"/>
      <c r="BE219" s="54"/>
      <c r="BF219" s="54"/>
      <c r="BG219" s="54"/>
      <c r="BH219" s="5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47"/>
    </row>
    <row r="220" spans="1:96" ht="18" hidden="1" customHeight="1">
      <c r="A220" s="36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53"/>
      <c r="P220" s="54"/>
      <c r="Q220" s="54"/>
      <c r="R220" s="54"/>
      <c r="S220" s="54"/>
      <c r="T220" s="54"/>
      <c r="U220" s="54"/>
      <c r="V220" s="54"/>
      <c r="W220" s="54"/>
      <c r="X220" s="54"/>
      <c r="Y220" s="38"/>
      <c r="Z220" s="38"/>
      <c r="AA220" s="53"/>
      <c r="AB220" s="54"/>
      <c r="AC220" s="54"/>
      <c r="AD220" s="54"/>
      <c r="AE220" s="54"/>
      <c r="AF220" s="54"/>
      <c r="AG220" s="54"/>
      <c r="AH220" s="54"/>
      <c r="AI220" s="54"/>
      <c r="AJ220" s="54"/>
      <c r="AK220" s="38"/>
      <c r="AL220" s="38"/>
      <c r="AM220" s="53"/>
      <c r="AN220" s="54"/>
      <c r="AO220" s="54"/>
      <c r="AP220" s="54"/>
      <c r="AQ220" s="54"/>
      <c r="AR220" s="54"/>
      <c r="AS220" s="54"/>
      <c r="AT220" s="54"/>
      <c r="AU220" s="54"/>
      <c r="AV220" s="54"/>
      <c r="AW220" s="39"/>
      <c r="AX220" s="38"/>
      <c r="AY220" s="53"/>
      <c r="AZ220" s="54"/>
      <c r="BA220" s="54"/>
      <c r="BB220" s="54"/>
      <c r="BC220" s="54"/>
      <c r="BD220" s="54"/>
      <c r="BE220" s="54"/>
      <c r="BF220" s="54"/>
      <c r="BG220" s="54"/>
      <c r="BH220" s="5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47"/>
    </row>
    <row r="221" spans="1:96" ht="18" hidden="1" customHeight="1">
      <c r="A221" s="36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47"/>
    </row>
    <row r="222" spans="1:96" ht="18" hidden="1" customHeight="1">
      <c r="A222" s="41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  <c r="BM222" s="42"/>
      <c r="BN222" s="42"/>
      <c r="BO222" s="42"/>
      <c r="BP222" s="42"/>
      <c r="BQ222" s="42"/>
      <c r="BR222" s="42"/>
      <c r="BS222" s="42"/>
      <c r="BT222" s="42"/>
      <c r="BU222" s="42"/>
      <c r="BV222" s="42"/>
      <c r="BW222" s="42"/>
      <c r="BX222" s="42"/>
      <c r="BY222" s="42"/>
      <c r="BZ222" s="42"/>
      <c r="CA222" s="42"/>
      <c r="CB222" s="42"/>
      <c r="CC222" s="42"/>
      <c r="CD222" s="42"/>
      <c r="CE222" s="42"/>
      <c r="CF222" s="42"/>
      <c r="CG222" s="42"/>
      <c r="CH222" s="42"/>
      <c r="CI222" s="42"/>
      <c r="CJ222" s="42"/>
      <c r="CK222" s="42"/>
      <c r="CL222" s="42"/>
      <c r="CM222" s="42"/>
      <c r="CN222" s="42"/>
      <c r="CO222" s="42"/>
      <c r="CP222" s="55"/>
    </row>
    <row r="223" spans="1:96" ht="30.75" hidden="1" customHeight="1">
      <c r="A223" s="713" t="s">
        <v>310</v>
      </c>
      <c r="B223" s="714"/>
      <c r="C223" s="714"/>
      <c r="D223" s="714"/>
      <c r="E223" s="714"/>
      <c r="F223" s="714"/>
      <c r="G223" s="714"/>
      <c r="H223" s="714"/>
      <c r="I223" s="714"/>
      <c r="J223" s="714"/>
      <c r="K223" s="714"/>
      <c r="L223" s="714"/>
      <c r="M223" s="714"/>
      <c r="N223" s="714"/>
      <c r="O223" s="714"/>
      <c r="P223" s="714"/>
      <c r="Q223" s="714"/>
      <c r="R223" s="714"/>
      <c r="S223" s="714"/>
      <c r="T223" s="714"/>
      <c r="U223" s="714"/>
      <c r="V223" s="714"/>
      <c r="W223" s="714"/>
      <c r="X223" s="714"/>
      <c r="Y223" s="714"/>
      <c r="Z223" s="714"/>
      <c r="AA223" s="714"/>
      <c r="AB223" s="714"/>
      <c r="AC223" s="714"/>
      <c r="AD223" s="714"/>
      <c r="AE223" s="714"/>
      <c r="AF223" s="714"/>
      <c r="AG223" s="714"/>
      <c r="AH223" s="714"/>
      <c r="AI223" s="714"/>
      <c r="AJ223" s="714"/>
      <c r="AK223" s="714"/>
      <c r="AL223" s="714"/>
      <c r="AM223" s="714"/>
      <c r="AN223" s="714"/>
      <c r="AO223" s="714"/>
      <c r="AP223" s="714"/>
      <c r="AQ223" s="714"/>
      <c r="AR223" s="714"/>
      <c r="AS223" s="714"/>
      <c r="AT223" s="714"/>
      <c r="AU223" s="714"/>
      <c r="AV223" s="714"/>
      <c r="AW223" s="714"/>
      <c r="AX223" s="714"/>
      <c r="AY223" s="714"/>
      <c r="AZ223" s="714"/>
      <c r="BA223" s="714"/>
      <c r="BB223" s="714"/>
      <c r="BC223" s="714"/>
      <c r="BD223" s="714"/>
      <c r="BE223" s="714"/>
      <c r="BF223" s="714"/>
      <c r="BG223" s="714"/>
      <c r="BH223" s="714"/>
      <c r="BI223" s="714"/>
      <c r="BJ223" s="714"/>
      <c r="BK223" s="714"/>
      <c r="BL223" s="714"/>
      <c r="BM223" s="714"/>
      <c r="BN223" s="714"/>
      <c r="BO223" s="714"/>
      <c r="BP223" s="714"/>
      <c r="BQ223" s="714"/>
      <c r="BR223" s="714"/>
      <c r="BS223" s="714"/>
      <c r="BT223" s="714"/>
      <c r="BU223" s="714"/>
      <c r="BV223" s="714"/>
      <c r="BW223" s="714"/>
      <c r="BX223" s="714"/>
      <c r="BY223" s="714"/>
      <c r="BZ223" s="714"/>
      <c r="CA223" s="714"/>
      <c r="CB223" s="714"/>
      <c r="CC223" s="714"/>
      <c r="CD223" s="714"/>
      <c r="CE223" s="714"/>
      <c r="CF223" s="714"/>
      <c r="CG223" s="714"/>
      <c r="CH223" s="714"/>
      <c r="CI223" s="714"/>
      <c r="CJ223" s="714"/>
      <c r="CK223" s="714"/>
      <c r="CL223" s="714"/>
      <c r="CM223" s="714"/>
      <c r="CN223" s="714"/>
      <c r="CO223" s="714"/>
      <c r="CP223" s="715"/>
    </row>
    <row r="224" spans="1:96" ht="18" hidden="1" customHeight="1">
      <c r="A224" s="43"/>
      <c r="B224" s="45"/>
      <c r="C224" s="45"/>
      <c r="D224" s="44" t="s">
        <v>280</v>
      </c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4" t="s">
        <v>311</v>
      </c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 t="s">
        <v>282</v>
      </c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56">
        <v>62865</v>
      </c>
      <c r="BX224" s="57"/>
      <c r="BY224" s="57"/>
      <c r="BZ224" s="57"/>
      <c r="CA224" s="57"/>
      <c r="CB224" s="57"/>
      <c r="CC224" s="57"/>
      <c r="CD224" s="57"/>
      <c r="CE224" s="57"/>
      <c r="CF224" s="57"/>
      <c r="CG224" s="45" t="s">
        <v>283</v>
      </c>
      <c r="CH224" s="45"/>
      <c r="CI224" s="45"/>
      <c r="CJ224" s="45"/>
      <c r="CK224" s="45"/>
      <c r="CL224" s="45"/>
      <c r="CM224" s="45"/>
      <c r="CN224" s="45"/>
      <c r="CO224" s="45"/>
      <c r="CP224" s="58"/>
      <c r="CR224" s="22"/>
    </row>
    <row r="225" spans="1:94" ht="18" hidden="1" customHeight="1">
      <c r="A225" s="36"/>
      <c r="B225" s="24"/>
      <c r="C225" s="24"/>
      <c r="D225" s="24" t="s">
        <v>169</v>
      </c>
      <c r="E225" s="24"/>
      <c r="F225" s="24"/>
      <c r="G225" s="24"/>
      <c r="H225" s="24"/>
      <c r="I225" s="24"/>
      <c r="J225" s="24"/>
      <c r="K225" s="24"/>
      <c r="L225" s="24"/>
      <c r="M225" s="24" t="s">
        <v>284</v>
      </c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47"/>
    </row>
    <row r="226" spans="1:94" ht="18" hidden="1" customHeight="1" thickBot="1">
      <c r="A226" s="36"/>
      <c r="B226" s="24"/>
      <c r="C226" s="24"/>
      <c r="D226" s="24"/>
      <c r="E226" s="24" t="s">
        <v>285</v>
      </c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46">
        <v>1</v>
      </c>
      <c r="V226" s="38"/>
      <c r="W226" s="38"/>
      <c r="X226" s="38"/>
      <c r="Y226" s="38"/>
      <c r="Z226" s="38" t="s">
        <v>286</v>
      </c>
      <c r="AA226" s="38"/>
      <c r="AB226" s="38"/>
      <c r="AC226" s="38"/>
      <c r="AD226" s="38"/>
      <c r="AE226" s="20" t="e">
        <f>$CR$5</f>
        <v>#REF!</v>
      </c>
      <c r="AF226" s="38"/>
      <c r="AG226" s="38"/>
      <c r="AH226" s="38"/>
      <c r="AI226" s="38"/>
      <c r="AJ226" s="38"/>
      <c r="AK226" s="38"/>
      <c r="AL226" s="38"/>
      <c r="AM226" s="24" t="s">
        <v>287</v>
      </c>
      <c r="AN226" s="24"/>
      <c r="AO226" s="24"/>
      <c r="AP226" s="24"/>
      <c r="AQ226" s="24"/>
      <c r="AR226" s="24"/>
      <c r="AS226" s="24"/>
      <c r="AT226" s="24"/>
      <c r="AU226" s="38">
        <v>8</v>
      </c>
      <c r="AV226" s="38"/>
      <c r="AW226" s="38"/>
      <c r="AX226" s="38" t="s">
        <v>288</v>
      </c>
      <c r="AY226" s="38"/>
      <c r="AZ226" s="38">
        <v>25</v>
      </c>
      <c r="BA226" s="38"/>
      <c r="BB226" s="38"/>
      <c r="BC226" s="38" t="s">
        <v>289</v>
      </c>
      <c r="BD226" s="38"/>
      <c r="BE226" s="38">
        <v>20</v>
      </c>
      <c r="BF226" s="38"/>
      <c r="BG226" s="38"/>
      <c r="BH226" s="38" t="s">
        <v>288</v>
      </c>
      <c r="BI226" s="38"/>
      <c r="BJ226" s="38">
        <v>16</v>
      </c>
      <c r="BK226" s="38"/>
      <c r="BL226" s="38"/>
      <c r="BM226" s="38" t="s">
        <v>289</v>
      </c>
      <c r="BN226" s="38"/>
      <c r="BO226" s="46">
        <v>12</v>
      </c>
      <c r="BP226" s="46"/>
      <c r="BQ226" s="46"/>
      <c r="BR226" s="24"/>
      <c r="BS226" s="39" t="s">
        <v>242</v>
      </c>
      <c r="BT226" s="38"/>
      <c r="BU226" s="49" t="e">
        <f>INT(U226*AE226*(1/AU226*(AZ226/BE226)*(BJ226/BO226)))</f>
        <v>#REF!</v>
      </c>
      <c r="BV226" s="38"/>
      <c r="BW226" s="38"/>
      <c r="BX226" s="38"/>
      <c r="BY226" s="38"/>
      <c r="BZ226" s="38"/>
      <c r="CA226" s="38"/>
      <c r="CB226" s="38"/>
      <c r="CC226" s="24" t="s">
        <v>272</v>
      </c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47"/>
    </row>
    <row r="227" spans="1:94" ht="18" hidden="1" customHeight="1" thickTop="1">
      <c r="A227" s="36"/>
      <c r="B227" s="24"/>
      <c r="C227" s="24"/>
      <c r="D227" s="50"/>
      <c r="E227" s="51" t="s">
        <v>243</v>
      </c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50"/>
      <c r="AT227" s="50"/>
      <c r="AU227" s="50"/>
      <c r="AV227" s="50"/>
      <c r="AW227" s="50"/>
      <c r="AX227" s="50"/>
      <c r="AY227" s="50"/>
      <c r="AZ227" s="50"/>
      <c r="BA227" s="50"/>
      <c r="BB227" s="50"/>
      <c r="BC227" s="50"/>
      <c r="BD227" s="50"/>
      <c r="BE227" s="50"/>
      <c r="BF227" s="50"/>
      <c r="BG227" s="50"/>
      <c r="BH227" s="50"/>
      <c r="BI227" s="50"/>
      <c r="BJ227" s="50"/>
      <c r="BK227" s="50"/>
      <c r="BL227" s="50"/>
      <c r="BM227" s="50"/>
      <c r="BN227" s="50"/>
      <c r="BO227" s="50"/>
      <c r="BP227" s="50"/>
      <c r="BQ227" s="50"/>
      <c r="BR227" s="50"/>
      <c r="BS227" s="50"/>
      <c r="BT227" s="50"/>
      <c r="BU227" s="52" t="e">
        <f>INT(SUM(BU225:BU226))</f>
        <v>#REF!</v>
      </c>
      <c r="BV227" s="51"/>
      <c r="BW227" s="51"/>
      <c r="BX227" s="51"/>
      <c r="BY227" s="51"/>
      <c r="BZ227" s="51"/>
      <c r="CA227" s="51"/>
      <c r="CB227" s="51"/>
      <c r="CC227" s="50" t="s">
        <v>272</v>
      </c>
      <c r="CD227" s="50"/>
      <c r="CE227" s="50"/>
      <c r="CF227" s="50"/>
      <c r="CG227" s="50"/>
      <c r="CH227" s="50"/>
      <c r="CI227" s="50"/>
      <c r="CJ227" s="24"/>
      <c r="CK227" s="24"/>
      <c r="CL227" s="24"/>
      <c r="CM227" s="24"/>
      <c r="CN227" s="24"/>
      <c r="CO227" s="24"/>
      <c r="CP227" s="47"/>
    </row>
    <row r="228" spans="1:94" ht="18" hidden="1" customHeight="1">
      <c r="A228" s="36"/>
      <c r="B228" s="24"/>
      <c r="C228" s="24"/>
      <c r="D228" s="24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49"/>
      <c r="BV228" s="38"/>
      <c r="BW228" s="38"/>
      <c r="BX228" s="38"/>
      <c r="BY228" s="38"/>
      <c r="BZ228" s="38"/>
      <c r="CA228" s="38"/>
      <c r="CB228" s="38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47"/>
    </row>
    <row r="229" spans="1:94" ht="18" hidden="1" customHeight="1">
      <c r="A229" s="36"/>
      <c r="B229" s="24"/>
      <c r="C229" s="24"/>
      <c r="D229" s="24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49"/>
      <c r="BV229" s="38"/>
      <c r="BW229" s="38"/>
      <c r="BX229" s="38"/>
      <c r="BY229" s="38"/>
      <c r="BZ229" s="38"/>
      <c r="CA229" s="38"/>
      <c r="CB229" s="38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47"/>
    </row>
    <row r="230" spans="1:94" ht="18" hidden="1" customHeight="1">
      <c r="A230" s="36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49"/>
      <c r="BW230" s="38"/>
      <c r="BX230" s="38"/>
      <c r="BY230" s="38"/>
      <c r="BZ230" s="38"/>
      <c r="CA230" s="38"/>
      <c r="CB230" s="38"/>
      <c r="CC230" s="38"/>
      <c r="CD230" s="38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47"/>
    </row>
    <row r="231" spans="1:94" ht="18" hidden="1" customHeight="1">
      <c r="A231" s="36"/>
      <c r="B231" s="24"/>
      <c r="C231" s="24"/>
      <c r="D231" s="24" t="s">
        <v>170</v>
      </c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47"/>
    </row>
    <row r="232" spans="1:94" ht="18" hidden="1" customHeight="1">
      <c r="A232" s="36"/>
      <c r="B232" s="24"/>
      <c r="C232" s="24"/>
      <c r="D232" s="24"/>
      <c r="E232" s="24" t="s">
        <v>299</v>
      </c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46">
        <v>8</v>
      </c>
      <c r="V232" s="38"/>
      <c r="W232" s="38"/>
      <c r="X232" s="38"/>
      <c r="Y232" s="38"/>
      <c r="Z232" s="24" t="s">
        <v>171</v>
      </c>
      <c r="AA232" s="24"/>
      <c r="AB232" s="24"/>
      <c r="AC232" s="24"/>
      <c r="AD232" s="24"/>
      <c r="AE232" s="23" t="e">
        <f>$CR$11</f>
        <v>#REF!</v>
      </c>
      <c r="AF232" s="38"/>
      <c r="AG232" s="38"/>
      <c r="AH232" s="38"/>
      <c r="AI232" s="38"/>
      <c r="AJ232" s="38"/>
      <c r="AK232" s="38"/>
      <c r="AL232" s="38"/>
      <c r="AM232" s="24" t="s">
        <v>271</v>
      </c>
      <c r="AN232" s="24"/>
      <c r="AO232" s="24"/>
      <c r="AP232" s="24"/>
      <c r="AQ232" s="24"/>
      <c r="AR232" s="24"/>
      <c r="AS232" s="24"/>
      <c r="AT232" s="49" t="e">
        <f>INT(U232*AE232)</f>
        <v>#REF!</v>
      </c>
      <c r="AU232" s="38"/>
      <c r="AV232" s="38"/>
      <c r="AW232" s="38"/>
      <c r="AX232" s="38"/>
      <c r="AY232" s="38"/>
      <c r="AZ232" s="38"/>
      <c r="BA232" s="38"/>
      <c r="BB232" s="24" t="s">
        <v>272</v>
      </c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47"/>
    </row>
    <row r="233" spans="1:94" ht="18" hidden="1" customHeight="1" thickBot="1">
      <c r="A233" s="36"/>
      <c r="B233" s="24"/>
      <c r="C233" s="24"/>
      <c r="D233" s="24"/>
      <c r="E233" s="24" t="s">
        <v>273</v>
      </c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 t="s">
        <v>274</v>
      </c>
      <c r="V233" s="24"/>
      <c r="W233" s="24"/>
      <c r="X233" s="24"/>
      <c r="Y233" s="24"/>
      <c r="Z233" s="24"/>
      <c r="AA233" s="24"/>
      <c r="AB233" s="24"/>
      <c r="AC233" s="24"/>
      <c r="AD233" s="24"/>
      <c r="AE233" s="46">
        <v>23</v>
      </c>
      <c r="AF233" s="38"/>
      <c r="AG233" s="38"/>
      <c r="AH233" s="38"/>
      <c r="AI233" s="38"/>
      <c r="AJ233" s="38"/>
      <c r="AK233" s="38"/>
      <c r="AL233" s="38"/>
      <c r="AM233" s="24" t="s">
        <v>275</v>
      </c>
      <c r="AN233" s="24"/>
      <c r="AO233" s="24"/>
      <c r="AP233" s="24"/>
      <c r="AQ233" s="24"/>
      <c r="AR233" s="24"/>
      <c r="AS233" s="24"/>
      <c r="AT233" s="49" t="e">
        <f>INT(AT232*AE233/100)</f>
        <v>#REF!</v>
      </c>
      <c r="AU233" s="49"/>
      <c r="AV233" s="49"/>
      <c r="AW233" s="49"/>
      <c r="AX233" s="49"/>
      <c r="AY233" s="49"/>
      <c r="AZ233" s="49"/>
      <c r="BA233" s="49"/>
      <c r="BB233" s="24" t="s">
        <v>272</v>
      </c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47"/>
    </row>
    <row r="234" spans="1:94" ht="18" hidden="1" customHeight="1" thickTop="1">
      <c r="A234" s="36"/>
      <c r="B234" s="24"/>
      <c r="C234" s="24"/>
      <c r="D234" s="50"/>
      <c r="E234" s="51" t="s">
        <v>243</v>
      </c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  <c r="AP234" s="50"/>
      <c r="AQ234" s="50"/>
      <c r="AR234" s="50"/>
      <c r="AS234" s="50"/>
      <c r="AT234" s="52" t="e">
        <f>INT(SUM(AT232:AT233))</f>
        <v>#REF!</v>
      </c>
      <c r="AU234" s="51"/>
      <c r="AV234" s="51"/>
      <c r="AW234" s="51"/>
      <c r="AX234" s="51"/>
      <c r="AY234" s="51"/>
      <c r="AZ234" s="51"/>
      <c r="BA234" s="51"/>
      <c r="BB234" s="50" t="s">
        <v>272</v>
      </c>
      <c r="BC234" s="50"/>
      <c r="BD234" s="50"/>
      <c r="BE234" s="50"/>
      <c r="BF234" s="50"/>
      <c r="BG234" s="50"/>
      <c r="BH234" s="50"/>
      <c r="BI234" s="50"/>
      <c r="BJ234" s="50"/>
      <c r="BK234" s="50"/>
      <c r="BL234" s="50"/>
      <c r="BM234" s="50"/>
      <c r="BN234" s="50"/>
      <c r="BO234" s="50"/>
      <c r="BP234" s="50"/>
      <c r="BQ234" s="50"/>
      <c r="BR234" s="50"/>
      <c r="BS234" s="50"/>
      <c r="BT234" s="50"/>
      <c r="BU234" s="50"/>
      <c r="BV234" s="50"/>
      <c r="BW234" s="50"/>
      <c r="BX234" s="50"/>
      <c r="BY234" s="50"/>
      <c r="BZ234" s="50"/>
      <c r="CA234" s="50"/>
      <c r="CB234" s="50"/>
      <c r="CC234" s="50"/>
      <c r="CD234" s="50"/>
      <c r="CE234" s="50"/>
      <c r="CF234" s="50"/>
      <c r="CG234" s="50"/>
      <c r="CH234" s="50"/>
      <c r="CI234" s="50"/>
      <c r="CJ234" s="24"/>
      <c r="CK234" s="24"/>
      <c r="CL234" s="24"/>
      <c r="CM234" s="24"/>
      <c r="CN234" s="24"/>
      <c r="CO234" s="24"/>
      <c r="CP234" s="47"/>
    </row>
    <row r="235" spans="1:94" ht="18" hidden="1" customHeight="1">
      <c r="A235" s="36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47"/>
    </row>
    <row r="236" spans="1:94" ht="18" hidden="1" customHeight="1">
      <c r="A236" s="36"/>
      <c r="B236" s="24"/>
      <c r="C236" s="24"/>
      <c r="D236" s="24" t="s">
        <v>291</v>
      </c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47"/>
    </row>
    <row r="237" spans="1:94" ht="18" hidden="1" customHeight="1" thickBot="1">
      <c r="A237" s="36"/>
      <c r="B237" s="24"/>
      <c r="C237" s="24"/>
      <c r="D237" s="24"/>
      <c r="E237" s="24" t="s">
        <v>312</v>
      </c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49">
        <v>1889</v>
      </c>
      <c r="AB237" s="38"/>
      <c r="AC237" s="38"/>
      <c r="AD237" s="38"/>
      <c r="AE237" s="38"/>
      <c r="AF237" s="38"/>
      <c r="AG237" s="38"/>
      <c r="AH237" s="38"/>
      <c r="AI237" s="38" t="s">
        <v>289</v>
      </c>
      <c r="AJ237" s="38"/>
      <c r="AK237" s="675">
        <v>10000000</v>
      </c>
      <c r="AL237" s="676"/>
      <c r="AM237" s="676"/>
      <c r="AN237" s="676"/>
      <c r="AO237" s="676"/>
      <c r="AP237" s="676"/>
      <c r="AQ237" s="676"/>
      <c r="AR237" s="676"/>
      <c r="AS237" s="676"/>
      <c r="AT237" s="676"/>
      <c r="AU237" s="676"/>
      <c r="AV237" s="38" t="s">
        <v>288</v>
      </c>
      <c r="AW237" s="38"/>
      <c r="AX237" s="49">
        <f>INT(BW224*$CR$4/1000)</f>
        <v>3860225</v>
      </c>
      <c r="AY237" s="38"/>
      <c r="AZ237" s="38"/>
      <c r="BA237" s="38"/>
      <c r="BB237" s="38"/>
      <c r="BC237" s="38"/>
      <c r="BD237" s="38"/>
      <c r="BE237" s="38"/>
      <c r="BF237" s="38"/>
      <c r="BG237" s="24" t="s">
        <v>276</v>
      </c>
      <c r="BH237" s="24"/>
      <c r="BI237" s="24"/>
      <c r="BJ237" s="24"/>
      <c r="BK237" s="24"/>
      <c r="BL237" s="24"/>
      <c r="BM237" s="24"/>
      <c r="BN237" s="49">
        <f>INT(AA237/AK237*AX237*1000)</f>
        <v>729196</v>
      </c>
      <c r="BO237" s="49"/>
      <c r="BP237" s="49"/>
      <c r="BQ237" s="49"/>
      <c r="BR237" s="49"/>
      <c r="BS237" s="49"/>
      <c r="BT237" s="49"/>
      <c r="BU237" s="49"/>
      <c r="BV237" s="24" t="s">
        <v>272</v>
      </c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47"/>
    </row>
    <row r="238" spans="1:94" ht="18" hidden="1" customHeight="1" thickTop="1">
      <c r="A238" s="36"/>
      <c r="B238" s="24"/>
      <c r="C238" s="24"/>
      <c r="D238" s="50"/>
      <c r="E238" s="51" t="s">
        <v>243</v>
      </c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  <c r="AP238" s="50"/>
      <c r="AQ238" s="50"/>
      <c r="AR238" s="50"/>
      <c r="AS238" s="50"/>
      <c r="AT238" s="50"/>
      <c r="AU238" s="50"/>
      <c r="AV238" s="50"/>
      <c r="AW238" s="50"/>
      <c r="AX238" s="50"/>
      <c r="AY238" s="50"/>
      <c r="AZ238" s="50"/>
      <c r="BA238" s="50"/>
      <c r="BB238" s="50"/>
      <c r="BC238" s="50"/>
      <c r="BD238" s="50"/>
      <c r="BE238" s="50"/>
      <c r="BF238" s="50"/>
      <c r="BG238" s="50"/>
      <c r="BH238" s="50"/>
      <c r="BI238" s="50"/>
      <c r="BJ238" s="50"/>
      <c r="BK238" s="50"/>
      <c r="BL238" s="50"/>
      <c r="BM238" s="50"/>
      <c r="BN238" s="52">
        <f>SUM(BN237)</f>
        <v>729196</v>
      </c>
      <c r="BO238" s="51"/>
      <c r="BP238" s="51"/>
      <c r="BQ238" s="51"/>
      <c r="BR238" s="51"/>
      <c r="BS238" s="51"/>
      <c r="BT238" s="51"/>
      <c r="BU238" s="51"/>
      <c r="BV238" s="50" t="s">
        <v>272</v>
      </c>
      <c r="BW238" s="50"/>
      <c r="BX238" s="50"/>
      <c r="BY238" s="50"/>
      <c r="BZ238" s="50"/>
      <c r="CA238" s="50"/>
      <c r="CB238" s="50"/>
      <c r="CC238" s="50"/>
      <c r="CD238" s="50"/>
      <c r="CE238" s="50"/>
      <c r="CF238" s="50"/>
      <c r="CG238" s="50"/>
      <c r="CH238" s="50"/>
      <c r="CI238" s="50"/>
      <c r="CJ238" s="24"/>
      <c r="CK238" s="24"/>
      <c r="CL238" s="24"/>
      <c r="CM238" s="24"/>
      <c r="CN238" s="24"/>
      <c r="CO238" s="24"/>
      <c r="CP238" s="47"/>
    </row>
    <row r="239" spans="1:94" ht="18" hidden="1" customHeight="1">
      <c r="A239" s="36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47"/>
    </row>
    <row r="240" spans="1:94" ht="18" hidden="1" customHeight="1">
      <c r="A240" s="36"/>
      <c r="B240" s="24"/>
      <c r="C240" s="24"/>
      <c r="D240" s="24"/>
      <c r="E240" s="24" t="s">
        <v>277</v>
      </c>
      <c r="F240" s="24"/>
      <c r="G240" s="24"/>
      <c r="H240" s="24"/>
      <c r="I240" s="24"/>
      <c r="J240" s="24"/>
      <c r="K240" s="24"/>
      <c r="L240" s="24"/>
      <c r="M240" s="24"/>
      <c r="N240" s="24"/>
      <c r="O240" s="53" t="e">
        <f>BU227</f>
        <v>#REF!</v>
      </c>
      <c r="P240" s="54"/>
      <c r="Q240" s="54"/>
      <c r="R240" s="54"/>
      <c r="S240" s="54"/>
      <c r="T240" s="54"/>
      <c r="U240" s="54"/>
      <c r="V240" s="54"/>
      <c r="W240" s="54"/>
      <c r="X240" s="54"/>
      <c r="Y240" s="38" t="s">
        <v>278</v>
      </c>
      <c r="Z240" s="38"/>
      <c r="AA240" s="53" t="e">
        <f>AT234</f>
        <v>#REF!</v>
      </c>
      <c r="AB240" s="54"/>
      <c r="AC240" s="54"/>
      <c r="AD240" s="54"/>
      <c r="AE240" s="54"/>
      <c r="AF240" s="54"/>
      <c r="AG240" s="54"/>
      <c r="AH240" s="54"/>
      <c r="AI240" s="54"/>
      <c r="AJ240" s="54"/>
      <c r="AK240" s="38" t="s">
        <v>278</v>
      </c>
      <c r="AL240" s="38"/>
      <c r="AM240" s="53">
        <f>BN238</f>
        <v>729196</v>
      </c>
      <c r="AN240" s="54"/>
      <c r="AO240" s="54"/>
      <c r="AP240" s="54"/>
      <c r="AQ240" s="54"/>
      <c r="AR240" s="54"/>
      <c r="AS240" s="54"/>
      <c r="AT240" s="54"/>
      <c r="AU240" s="54"/>
      <c r="AV240" s="54"/>
      <c r="AW240" s="39" t="s">
        <v>242</v>
      </c>
      <c r="AX240" s="38"/>
      <c r="AY240" s="53" t="e">
        <f>O240+AA240+AM240</f>
        <v>#REF!</v>
      </c>
      <c r="AZ240" s="54"/>
      <c r="BA240" s="54"/>
      <c r="BB240" s="54"/>
      <c r="BC240" s="54"/>
      <c r="BD240" s="54"/>
      <c r="BE240" s="54"/>
      <c r="BF240" s="54"/>
      <c r="BG240" s="54"/>
      <c r="BH240" s="54"/>
      <c r="BI240" s="24" t="s">
        <v>272</v>
      </c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47"/>
    </row>
    <row r="241" spans="1:96" ht="18" hidden="1" customHeight="1">
      <c r="A241" s="36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53"/>
      <c r="P241" s="54"/>
      <c r="Q241" s="54"/>
      <c r="R241" s="54"/>
      <c r="S241" s="54"/>
      <c r="T241" s="54"/>
      <c r="U241" s="54"/>
      <c r="V241" s="54"/>
      <c r="W241" s="54"/>
      <c r="X241" s="54"/>
      <c r="Y241" s="38"/>
      <c r="Z241" s="38"/>
      <c r="AA241" s="53"/>
      <c r="AB241" s="54"/>
      <c r="AC241" s="54"/>
      <c r="AD241" s="54"/>
      <c r="AE241" s="54"/>
      <c r="AF241" s="54"/>
      <c r="AG241" s="54"/>
      <c r="AH241" s="54"/>
      <c r="AI241" s="54"/>
      <c r="AJ241" s="54"/>
      <c r="AK241" s="38"/>
      <c r="AL241" s="38"/>
      <c r="AM241" s="53"/>
      <c r="AN241" s="54"/>
      <c r="AO241" s="54"/>
      <c r="AP241" s="54"/>
      <c r="AQ241" s="54"/>
      <c r="AR241" s="54"/>
      <c r="AS241" s="54"/>
      <c r="AT241" s="54"/>
      <c r="AU241" s="54"/>
      <c r="AV241" s="54"/>
      <c r="AW241" s="39"/>
      <c r="AX241" s="38"/>
      <c r="AY241" s="53"/>
      <c r="AZ241" s="54"/>
      <c r="BA241" s="54"/>
      <c r="BB241" s="54"/>
      <c r="BC241" s="54"/>
      <c r="BD241" s="54"/>
      <c r="BE241" s="54"/>
      <c r="BF241" s="54"/>
      <c r="BG241" s="54"/>
      <c r="BH241" s="5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47"/>
    </row>
    <row r="242" spans="1:96" ht="18" hidden="1" customHeight="1">
      <c r="A242" s="36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53"/>
      <c r="P242" s="54"/>
      <c r="Q242" s="54"/>
      <c r="R242" s="54"/>
      <c r="S242" s="54"/>
      <c r="T242" s="54"/>
      <c r="U242" s="54"/>
      <c r="V242" s="54"/>
      <c r="W242" s="54"/>
      <c r="X242" s="54"/>
      <c r="Y242" s="38"/>
      <c r="Z242" s="38"/>
      <c r="AA242" s="53"/>
      <c r="AB242" s="54"/>
      <c r="AC242" s="54"/>
      <c r="AD242" s="54"/>
      <c r="AE242" s="54"/>
      <c r="AF242" s="54"/>
      <c r="AG242" s="54"/>
      <c r="AH242" s="54"/>
      <c r="AI242" s="54"/>
      <c r="AJ242" s="54"/>
      <c r="AK242" s="38"/>
      <c r="AL242" s="38"/>
      <c r="AM242" s="53"/>
      <c r="AN242" s="54"/>
      <c r="AO242" s="54"/>
      <c r="AP242" s="54"/>
      <c r="AQ242" s="54"/>
      <c r="AR242" s="54"/>
      <c r="AS242" s="54"/>
      <c r="AT242" s="54"/>
      <c r="AU242" s="54"/>
      <c r="AV242" s="54"/>
      <c r="AW242" s="39"/>
      <c r="AX242" s="38"/>
      <c r="AY242" s="53"/>
      <c r="AZ242" s="54"/>
      <c r="BA242" s="54"/>
      <c r="BB242" s="54"/>
      <c r="BC242" s="54"/>
      <c r="BD242" s="54"/>
      <c r="BE242" s="54"/>
      <c r="BF242" s="54"/>
      <c r="BG242" s="54"/>
      <c r="BH242" s="5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47"/>
    </row>
    <row r="243" spans="1:96" ht="18" hidden="1" customHeight="1">
      <c r="A243" s="36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53"/>
      <c r="P243" s="54"/>
      <c r="Q243" s="54"/>
      <c r="R243" s="54"/>
      <c r="S243" s="54"/>
      <c r="T243" s="54"/>
      <c r="U243" s="54"/>
      <c r="V243" s="54"/>
      <c r="W243" s="54"/>
      <c r="X243" s="54"/>
      <c r="Y243" s="38"/>
      <c r="Z243" s="38"/>
      <c r="AA243" s="53"/>
      <c r="AB243" s="54"/>
      <c r="AC243" s="54"/>
      <c r="AD243" s="54"/>
      <c r="AE243" s="54"/>
      <c r="AF243" s="54"/>
      <c r="AG243" s="54"/>
      <c r="AH243" s="54"/>
      <c r="AI243" s="54"/>
      <c r="AJ243" s="54"/>
      <c r="AK243" s="38"/>
      <c r="AL243" s="38"/>
      <c r="AM243" s="53"/>
      <c r="AN243" s="54"/>
      <c r="AO243" s="54"/>
      <c r="AP243" s="54"/>
      <c r="AQ243" s="54"/>
      <c r="AR243" s="54"/>
      <c r="AS243" s="54"/>
      <c r="AT243" s="54"/>
      <c r="AU243" s="54"/>
      <c r="AV243" s="54"/>
      <c r="AW243" s="39"/>
      <c r="AX243" s="38"/>
      <c r="AY243" s="53"/>
      <c r="AZ243" s="54"/>
      <c r="BA243" s="54"/>
      <c r="BB243" s="54"/>
      <c r="BC243" s="54"/>
      <c r="BD243" s="54"/>
      <c r="BE243" s="54"/>
      <c r="BF243" s="54"/>
      <c r="BG243" s="54"/>
      <c r="BH243" s="5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47"/>
    </row>
    <row r="244" spans="1:96" ht="18" hidden="1" customHeight="1">
      <c r="A244" s="36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53"/>
      <c r="P244" s="54"/>
      <c r="Q244" s="54"/>
      <c r="R244" s="54"/>
      <c r="S244" s="54"/>
      <c r="T244" s="54"/>
      <c r="U244" s="54"/>
      <c r="V244" s="54"/>
      <c r="W244" s="54"/>
      <c r="X244" s="54"/>
      <c r="Y244" s="38"/>
      <c r="Z244" s="38"/>
      <c r="AA244" s="53"/>
      <c r="AB244" s="54"/>
      <c r="AC244" s="54"/>
      <c r="AD244" s="54"/>
      <c r="AE244" s="54"/>
      <c r="AF244" s="54"/>
      <c r="AG244" s="54"/>
      <c r="AH244" s="54"/>
      <c r="AI244" s="54"/>
      <c r="AJ244" s="54"/>
      <c r="AK244" s="38"/>
      <c r="AL244" s="38"/>
      <c r="AM244" s="53"/>
      <c r="AN244" s="54"/>
      <c r="AO244" s="54"/>
      <c r="AP244" s="54"/>
      <c r="AQ244" s="54"/>
      <c r="AR244" s="54"/>
      <c r="AS244" s="54"/>
      <c r="AT244" s="54"/>
      <c r="AU244" s="54"/>
      <c r="AV244" s="54"/>
      <c r="AW244" s="39"/>
      <c r="AX244" s="38"/>
      <c r="AY244" s="53"/>
      <c r="AZ244" s="54"/>
      <c r="BA244" s="54"/>
      <c r="BB244" s="54"/>
      <c r="BC244" s="54"/>
      <c r="BD244" s="54"/>
      <c r="BE244" s="54"/>
      <c r="BF244" s="54"/>
      <c r="BG244" s="54"/>
      <c r="BH244" s="5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47"/>
    </row>
    <row r="245" spans="1:96" ht="18" hidden="1" customHeight="1">
      <c r="A245" s="36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53"/>
      <c r="P245" s="54"/>
      <c r="Q245" s="54"/>
      <c r="R245" s="54"/>
      <c r="S245" s="54"/>
      <c r="T245" s="54"/>
      <c r="U245" s="54"/>
      <c r="V245" s="54"/>
      <c r="W245" s="54"/>
      <c r="X245" s="54"/>
      <c r="Y245" s="38"/>
      <c r="Z245" s="38"/>
      <c r="AA245" s="53"/>
      <c r="AB245" s="54"/>
      <c r="AC245" s="54"/>
      <c r="AD245" s="54"/>
      <c r="AE245" s="54"/>
      <c r="AF245" s="54"/>
      <c r="AG245" s="54"/>
      <c r="AH245" s="54"/>
      <c r="AI245" s="54"/>
      <c r="AJ245" s="54"/>
      <c r="AK245" s="38"/>
      <c r="AL245" s="38"/>
      <c r="AM245" s="53"/>
      <c r="AN245" s="54"/>
      <c r="AO245" s="54"/>
      <c r="AP245" s="54"/>
      <c r="AQ245" s="54"/>
      <c r="AR245" s="54"/>
      <c r="AS245" s="54"/>
      <c r="AT245" s="54"/>
      <c r="AU245" s="54"/>
      <c r="AV245" s="54"/>
      <c r="AW245" s="39"/>
      <c r="AX245" s="38"/>
      <c r="AY245" s="53"/>
      <c r="AZ245" s="54"/>
      <c r="BA245" s="54"/>
      <c r="BB245" s="54"/>
      <c r="BC245" s="54"/>
      <c r="BD245" s="54"/>
      <c r="BE245" s="54"/>
      <c r="BF245" s="54"/>
      <c r="BG245" s="54"/>
      <c r="BH245" s="5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47"/>
    </row>
    <row r="246" spans="1:96" ht="18" hidden="1" customHeight="1">
      <c r="A246" s="36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53"/>
      <c r="P246" s="54"/>
      <c r="Q246" s="54"/>
      <c r="R246" s="54"/>
      <c r="S246" s="54"/>
      <c r="T246" s="54"/>
      <c r="U246" s="54"/>
      <c r="V246" s="54"/>
      <c r="W246" s="54"/>
      <c r="X246" s="54"/>
      <c r="Y246" s="38"/>
      <c r="Z246" s="38"/>
      <c r="AA246" s="53"/>
      <c r="AB246" s="54"/>
      <c r="AC246" s="54"/>
      <c r="AD246" s="54"/>
      <c r="AE246" s="54"/>
      <c r="AF246" s="54"/>
      <c r="AG246" s="54"/>
      <c r="AH246" s="54"/>
      <c r="AI246" s="54"/>
      <c r="AJ246" s="54"/>
      <c r="AK246" s="38"/>
      <c r="AL246" s="38"/>
      <c r="AM246" s="53"/>
      <c r="AN246" s="54"/>
      <c r="AO246" s="54"/>
      <c r="AP246" s="54"/>
      <c r="AQ246" s="54"/>
      <c r="AR246" s="54"/>
      <c r="AS246" s="54"/>
      <c r="AT246" s="54"/>
      <c r="AU246" s="54"/>
      <c r="AV246" s="54"/>
      <c r="AW246" s="39"/>
      <c r="AX246" s="38"/>
      <c r="AY246" s="53"/>
      <c r="AZ246" s="54"/>
      <c r="BA246" s="54"/>
      <c r="BB246" s="54"/>
      <c r="BC246" s="54"/>
      <c r="BD246" s="54"/>
      <c r="BE246" s="54"/>
      <c r="BF246" s="54"/>
      <c r="BG246" s="54"/>
      <c r="BH246" s="5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47"/>
    </row>
    <row r="247" spans="1:96" ht="18" hidden="1" customHeight="1">
      <c r="A247" s="36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53"/>
      <c r="P247" s="54"/>
      <c r="Q247" s="54"/>
      <c r="R247" s="54"/>
      <c r="S247" s="54"/>
      <c r="T247" s="54"/>
      <c r="U247" s="54"/>
      <c r="V247" s="54"/>
      <c r="W247" s="54"/>
      <c r="X247" s="54"/>
      <c r="Y247" s="38"/>
      <c r="Z247" s="38"/>
      <c r="AA247" s="53"/>
      <c r="AB247" s="54"/>
      <c r="AC247" s="54"/>
      <c r="AD247" s="54"/>
      <c r="AE247" s="54"/>
      <c r="AF247" s="54"/>
      <c r="AG247" s="54"/>
      <c r="AH247" s="54"/>
      <c r="AI247" s="54"/>
      <c r="AJ247" s="54"/>
      <c r="AK247" s="38"/>
      <c r="AL247" s="38"/>
      <c r="AM247" s="53"/>
      <c r="AN247" s="54"/>
      <c r="AO247" s="54"/>
      <c r="AP247" s="54"/>
      <c r="AQ247" s="54"/>
      <c r="AR247" s="54"/>
      <c r="AS247" s="54"/>
      <c r="AT247" s="54"/>
      <c r="AU247" s="54"/>
      <c r="AV247" s="54"/>
      <c r="AW247" s="39"/>
      <c r="AX247" s="38"/>
      <c r="AY247" s="53"/>
      <c r="AZ247" s="54"/>
      <c r="BA247" s="54"/>
      <c r="BB247" s="54"/>
      <c r="BC247" s="54"/>
      <c r="BD247" s="54"/>
      <c r="BE247" s="54"/>
      <c r="BF247" s="54"/>
      <c r="BG247" s="54"/>
      <c r="BH247" s="5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47"/>
    </row>
    <row r="248" spans="1:96" ht="18" hidden="1" customHeight="1">
      <c r="A248" s="36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53"/>
      <c r="P248" s="54"/>
      <c r="Q248" s="54"/>
      <c r="R248" s="54"/>
      <c r="S248" s="54"/>
      <c r="T248" s="54"/>
      <c r="U248" s="54"/>
      <c r="V248" s="54"/>
      <c r="W248" s="54"/>
      <c r="X248" s="54"/>
      <c r="Y248" s="38"/>
      <c r="Z248" s="38"/>
      <c r="AA248" s="53"/>
      <c r="AB248" s="54"/>
      <c r="AC248" s="54"/>
      <c r="AD248" s="54"/>
      <c r="AE248" s="54"/>
      <c r="AF248" s="54"/>
      <c r="AG248" s="54"/>
      <c r="AH248" s="54"/>
      <c r="AI248" s="54"/>
      <c r="AJ248" s="54"/>
      <c r="AK248" s="38"/>
      <c r="AL248" s="38"/>
      <c r="AM248" s="53"/>
      <c r="AN248" s="54"/>
      <c r="AO248" s="54"/>
      <c r="AP248" s="54"/>
      <c r="AQ248" s="54"/>
      <c r="AR248" s="54"/>
      <c r="AS248" s="54"/>
      <c r="AT248" s="54"/>
      <c r="AU248" s="54"/>
      <c r="AV248" s="54"/>
      <c r="AW248" s="39"/>
      <c r="AX248" s="38"/>
      <c r="AY248" s="53"/>
      <c r="AZ248" s="54"/>
      <c r="BA248" s="54"/>
      <c r="BB248" s="54"/>
      <c r="BC248" s="54"/>
      <c r="BD248" s="54"/>
      <c r="BE248" s="54"/>
      <c r="BF248" s="54"/>
      <c r="BG248" s="54"/>
      <c r="BH248" s="5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47"/>
    </row>
    <row r="249" spans="1:96" ht="18" hidden="1" customHeight="1">
      <c r="A249" s="41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63"/>
      <c r="P249" s="64"/>
      <c r="Q249" s="64"/>
      <c r="R249" s="64"/>
      <c r="S249" s="64"/>
      <c r="T249" s="64"/>
      <c r="U249" s="64"/>
      <c r="V249" s="64"/>
      <c r="W249" s="64"/>
      <c r="X249" s="64"/>
      <c r="Y249" s="65"/>
      <c r="Z249" s="65"/>
      <c r="AA249" s="63"/>
      <c r="AB249" s="64"/>
      <c r="AC249" s="64"/>
      <c r="AD249" s="64"/>
      <c r="AE249" s="64"/>
      <c r="AF249" s="64"/>
      <c r="AG249" s="64"/>
      <c r="AH249" s="64"/>
      <c r="AI249" s="64"/>
      <c r="AJ249" s="64"/>
      <c r="AK249" s="65"/>
      <c r="AL249" s="65"/>
      <c r="AM249" s="63"/>
      <c r="AN249" s="64"/>
      <c r="AO249" s="64"/>
      <c r="AP249" s="64"/>
      <c r="AQ249" s="64"/>
      <c r="AR249" s="64"/>
      <c r="AS249" s="64"/>
      <c r="AT249" s="64"/>
      <c r="AU249" s="64"/>
      <c r="AV249" s="64"/>
      <c r="AW249" s="66"/>
      <c r="AX249" s="65"/>
      <c r="AY249" s="63"/>
      <c r="AZ249" s="64"/>
      <c r="BA249" s="64"/>
      <c r="BB249" s="64"/>
      <c r="BC249" s="64"/>
      <c r="BD249" s="64"/>
      <c r="BE249" s="64"/>
      <c r="BF249" s="64"/>
      <c r="BG249" s="64"/>
      <c r="BH249" s="64"/>
      <c r="BI249" s="42"/>
      <c r="BJ249" s="42"/>
      <c r="BK249" s="42"/>
      <c r="BL249" s="42"/>
      <c r="BM249" s="42"/>
      <c r="BN249" s="42"/>
      <c r="BO249" s="42"/>
      <c r="BP249" s="42"/>
      <c r="BQ249" s="42"/>
      <c r="BR249" s="42"/>
      <c r="BS249" s="42"/>
      <c r="BT249" s="42"/>
      <c r="BU249" s="42"/>
      <c r="BV249" s="42"/>
      <c r="BW249" s="42"/>
      <c r="BX249" s="42"/>
      <c r="BY249" s="42"/>
      <c r="BZ249" s="42"/>
      <c r="CA249" s="42"/>
      <c r="CB249" s="42"/>
      <c r="CC249" s="42"/>
      <c r="CD249" s="42"/>
      <c r="CE249" s="42"/>
      <c r="CF249" s="42"/>
      <c r="CG249" s="42"/>
      <c r="CH249" s="42"/>
      <c r="CI249" s="42"/>
      <c r="CJ249" s="42"/>
      <c r="CK249" s="42"/>
      <c r="CL249" s="42"/>
      <c r="CM249" s="42"/>
      <c r="CN249" s="42"/>
      <c r="CO249" s="42"/>
      <c r="CP249" s="55"/>
    </row>
    <row r="250" spans="1:96" ht="30.75" hidden="1" customHeight="1">
      <c r="A250" s="713" t="s">
        <v>313</v>
      </c>
      <c r="B250" s="714"/>
      <c r="C250" s="714"/>
      <c r="D250" s="714"/>
      <c r="E250" s="714"/>
      <c r="F250" s="714"/>
      <c r="G250" s="714"/>
      <c r="H250" s="714"/>
      <c r="I250" s="714"/>
      <c r="J250" s="714"/>
      <c r="K250" s="714"/>
      <c r="L250" s="714"/>
      <c r="M250" s="714"/>
      <c r="N250" s="714"/>
      <c r="O250" s="714"/>
      <c r="P250" s="714"/>
      <c r="Q250" s="714"/>
      <c r="R250" s="714"/>
      <c r="S250" s="714"/>
      <c r="T250" s="714"/>
      <c r="U250" s="714"/>
      <c r="V250" s="714"/>
      <c r="W250" s="714"/>
      <c r="X250" s="714"/>
      <c r="Y250" s="714"/>
      <c r="Z250" s="714"/>
      <c r="AA250" s="714"/>
      <c r="AB250" s="714"/>
      <c r="AC250" s="714"/>
      <c r="AD250" s="714"/>
      <c r="AE250" s="714"/>
      <c r="AF250" s="714"/>
      <c r="AG250" s="714"/>
      <c r="AH250" s="714"/>
      <c r="AI250" s="714"/>
      <c r="AJ250" s="714"/>
      <c r="AK250" s="714"/>
      <c r="AL250" s="714"/>
      <c r="AM250" s="714"/>
      <c r="AN250" s="714"/>
      <c r="AO250" s="714"/>
      <c r="AP250" s="714"/>
      <c r="AQ250" s="714"/>
      <c r="AR250" s="714"/>
      <c r="AS250" s="714"/>
      <c r="AT250" s="714"/>
      <c r="AU250" s="714"/>
      <c r="AV250" s="714"/>
      <c r="AW250" s="714"/>
      <c r="AX250" s="714"/>
      <c r="AY250" s="714"/>
      <c r="AZ250" s="714"/>
      <c r="BA250" s="714"/>
      <c r="BB250" s="714"/>
      <c r="BC250" s="714"/>
      <c r="BD250" s="714"/>
      <c r="BE250" s="714"/>
      <c r="BF250" s="714"/>
      <c r="BG250" s="714"/>
      <c r="BH250" s="714"/>
      <c r="BI250" s="714"/>
      <c r="BJ250" s="714"/>
      <c r="BK250" s="714"/>
      <c r="BL250" s="714"/>
      <c r="BM250" s="714"/>
      <c r="BN250" s="714"/>
      <c r="BO250" s="714"/>
      <c r="BP250" s="714"/>
      <c r="BQ250" s="714"/>
      <c r="BR250" s="714"/>
      <c r="BS250" s="714"/>
      <c r="BT250" s="714"/>
      <c r="BU250" s="714"/>
      <c r="BV250" s="714"/>
      <c r="BW250" s="714"/>
      <c r="BX250" s="714"/>
      <c r="BY250" s="714"/>
      <c r="BZ250" s="714"/>
      <c r="CA250" s="714"/>
      <c r="CB250" s="714"/>
      <c r="CC250" s="714"/>
      <c r="CD250" s="714"/>
      <c r="CE250" s="714"/>
      <c r="CF250" s="714"/>
      <c r="CG250" s="714"/>
      <c r="CH250" s="714"/>
      <c r="CI250" s="714"/>
      <c r="CJ250" s="714"/>
      <c r="CK250" s="714"/>
      <c r="CL250" s="714"/>
      <c r="CM250" s="714"/>
      <c r="CN250" s="714"/>
      <c r="CO250" s="714"/>
      <c r="CP250" s="715"/>
    </row>
    <row r="251" spans="1:96" ht="18" hidden="1" customHeight="1">
      <c r="A251" s="43"/>
      <c r="B251" s="45"/>
      <c r="C251" s="45"/>
      <c r="D251" s="44" t="s">
        <v>280</v>
      </c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4" t="s">
        <v>314</v>
      </c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 t="s">
        <v>282</v>
      </c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56">
        <v>39341</v>
      </c>
      <c r="BX251" s="57"/>
      <c r="BY251" s="57"/>
      <c r="BZ251" s="57"/>
      <c r="CA251" s="57"/>
      <c r="CB251" s="57"/>
      <c r="CC251" s="57"/>
      <c r="CD251" s="57"/>
      <c r="CE251" s="57"/>
      <c r="CF251" s="57"/>
      <c r="CG251" s="45" t="s">
        <v>283</v>
      </c>
      <c r="CH251" s="45"/>
      <c r="CI251" s="45"/>
      <c r="CJ251" s="45"/>
      <c r="CK251" s="45"/>
      <c r="CL251" s="45"/>
      <c r="CM251" s="45"/>
      <c r="CN251" s="45"/>
      <c r="CO251" s="45"/>
      <c r="CP251" s="58"/>
      <c r="CR251" s="22"/>
    </row>
    <row r="252" spans="1:96" ht="18" hidden="1" customHeight="1">
      <c r="A252" s="36"/>
      <c r="B252" s="24"/>
      <c r="C252" s="24"/>
      <c r="D252" s="24" t="s">
        <v>169</v>
      </c>
      <c r="E252" s="24"/>
      <c r="F252" s="24"/>
      <c r="G252" s="24"/>
      <c r="H252" s="24"/>
      <c r="I252" s="24"/>
      <c r="J252" s="24"/>
      <c r="K252" s="24"/>
      <c r="L252" s="24"/>
      <c r="M252" s="24" t="s">
        <v>284</v>
      </c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47"/>
    </row>
    <row r="253" spans="1:96" ht="18" hidden="1" customHeight="1">
      <c r="A253" s="36"/>
      <c r="B253" s="24"/>
      <c r="C253" s="24"/>
      <c r="D253" s="24"/>
      <c r="E253" s="24" t="s">
        <v>285</v>
      </c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46">
        <v>1</v>
      </c>
      <c r="V253" s="38"/>
      <c r="W253" s="38"/>
      <c r="X253" s="38"/>
      <c r="Y253" s="38"/>
      <c r="Z253" s="38" t="s">
        <v>286</v>
      </c>
      <c r="AA253" s="38"/>
      <c r="AB253" s="38"/>
      <c r="AC253" s="38"/>
      <c r="AD253" s="38"/>
      <c r="AE253" s="20" t="e">
        <f>$CR$5</f>
        <v>#REF!</v>
      </c>
      <c r="AF253" s="38"/>
      <c r="AG253" s="38"/>
      <c r="AH253" s="38"/>
      <c r="AI253" s="38"/>
      <c r="AJ253" s="38"/>
      <c r="AK253" s="38"/>
      <c r="AL253" s="38"/>
      <c r="AM253" s="24" t="s">
        <v>287</v>
      </c>
      <c r="AN253" s="24"/>
      <c r="AO253" s="24"/>
      <c r="AP253" s="24"/>
      <c r="AQ253" s="24"/>
      <c r="AR253" s="24"/>
      <c r="AS253" s="24"/>
      <c r="AT253" s="24"/>
      <c r="AU253" s="38">
        <v>8</v>
      </c>
      <c r="AV253" s="38"/>
      <c r="AW253" s="38"/>
      <c r="AX253" s="38" t="s">
        <v>288</v>
      </c>
      <c r="AY253" s="38"/>
      <c r="AZ253" s="38">
        <v>25</v>
      </c>
      <c r="BA253" s="38"/>
      <c r="BB253" s="38"/>
      <c r="BC253" s="38" t="s">
        <v>289</v>
      </c>
      <c r="BD253" s="38"/>
      <c r="BE253" s="38">
        <v>20</v>
      </c>
      <c r="BF253" s="38"/>
      <c r="BG253" s="38"/>
      <c r="BH253" s="38" t="s">
        <v>288</v>
      </c>
      <c r="BI253" s="38"/>
      <c r="BJ253" s="38">
        <v>16</v>
      </c>
      <c r="BK253" s="38"/>
      <c r="BL253" s="38"/>
      <c r="BM253" s="38" t="s">
        <v>289</v>
      </c>
      <c r="BN253" s="38"/>
      <c r="BO253" s="46">
        <v>12</v>
      </c>
      <c r="BP253" s="46"/>
      <c r="BQ253" s="46"/>
      <c r="BR253" s="24"/>
      <c r="BS253" s="39" t="s">
        <v>242</v>
      </c>
      <c r="BT253" s="38"/>
      <c r="BU253" s="49" t="e">
        <f>INT(U253*AE253*(1/AU253*(AZ253/BE253)*(BJ253/BO253)))</f>
        <v>#REF!</v>
      </c>
      <c r="BV253" s="38"/>
      <c r="BW253" s="38"/>
      <c r="BX253" s="38"/>
      <c r="BY253" s="38"/>
      <c r="BZ253" s="38"/>
      <c r="CA253" s="38"/>
      <c r="CB253" s="38"/>
      <c r="CC253" s="24" t="s">
        <v>272</v>
      </c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47"/>
    </row>
    <row r="254" spans="1:96" ht="18" hidden="1" customHeight="1" thickBot="1">
      <c r="A254" s="36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46"/>
      <c r="V254" s="38"/>
      <c r="W254" s="38"/>
      <c r="X254" s="38"/>
      <c r="Y254" s="38"/>
      <c r="Z254" s="38"/>
      <c r="AA254" s="38"/>
      <c r="AB254" s="38"/>
      <c r="AC254" s="38"/>
      <c r="AD254" s="38"/>
      <c r="AE254" s="19"/>
      <c r="AF254" s="38"/>
      <c r="AG254" s="38"/>
      <c r="AH254" s="38"/>
      <c r="AI254" s="38"/>
      <c r="AJ254" s="38"/>
      <c r="AK254" s="38"/>
      <c r="AL254" s="38"/>
      <c r="AM254" s="24"/>
      <c r="AN254" s="24"/>
      <c r="AO254" s="24"/>
      <c r="AP254" s="24"/>
      <c r="AQ254" s="24"/>
      <c r="AR254" s="24"/>
      <c r="AS254" s="24"/>
      <c r="AT254" s="24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G254" s="38"/>
      <c r="BH254" s="38"/>
      <c r="BI254" s="38"/>
      <c r="BJ254" s="38"/>
      <c r="BK254" s="38"/>
      <c r="BL254" s="38"/>
      <c r="BM254" s="38"/>
      <c r="BN254" s="38"/>
      <c r="BO254" s="46"/>
      <c r="BP254" s="46"/>
      <c r="BQ254" s="46"/>
      <c r="BR254" s="24"/>
      <c r="BS254" s="39"/>
      <c r="BT254" s="38"/>
      <c r="BU254" s="49"/>
      <c r="BV254" s="38"/>
      <c r="BW254" s="38"/>
      <c r="BX254" s="38"/>
      <c r="BY254" s="38"/>
      <c r="BZ254" s="38"/>
      <c r="CA254" s="38"/>
      <c r="CB254" s="38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47"/>
    </row>
    <row r="255" spans="1:96" ht="18" hidden="1" customHeight="1" thickTop="1">
      <c r="A255" s="36"/>
      <c r="B255" s="24"/>
      <c r="C255" s="24"/>
      <c r="D255" s="50"/>
      <c r="E255" s="51" t="s">
        <v>243</v>
      </c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50"/>
      <c r="AV255" s="50"/>
      <c r="AW255" s="50"/>
      <c r="AX255" s="50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50"/>
      <c r="BJ255" s="50"/>
      <c r="BK255" s="50"/>
      <c r="BL255" s="50"/>
      <c r="BM255" s="50"/>
      <c r="BN255" s="50"/>
      <c r="BO255" s="50"/>
      <c r="BP255" s="50"/>
      <c r="BQ255" s="50"/>
      <c r="BR255" s="50"/>
      <c r="BS255" s="50"/>
      <c r="BT255" s="50"/>
      <c r="BU255" s="52" t="e">
        <f>INT(SUM(BU253:BU254))</f>
        <v>#REF!</v>
      </c>
      <c r="BV255" s="51"/>
      <c r="BW255" s="51"/>
      <c r="BX255" s="51"/>
      <c r="BY255" s="51"/>
      <c r="BZ255" s="51"/>
      <c r="CA255" s="51"/>
      <c r="CB255" s="51"/>
      <c r="CC255" s="50" t="s">
        <v>272</v>
      </c>
      <c r="CD255" s="50"/>
      <c r="CE255" s="50"/>
      <c r="CF255" s="50"/>
      <c r="CG255" s="50"/>
      <c r="CH255" s="50"/>
      <c r="CI255" s="50"/>
      <c r="CJ255" s="24"/>
      <c r="CK255" s="24"/>
      <c r="CL255" s="24"/>
      <c r="CM255" s="24"/>
      <c r="CN255" s="24"/>
      <c r="CO255" s="24"/>
      <c r="CP255" s="47"/>
    </row>
    <row r="256" spans="1:96" ht="18" hidden="1" customHeight="1">
      <c r="A256" s="36"/>
      <c r="B256" s="24"/>
      <c r="C256" s="24"/>
      <c r="D256" s="24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49"/>
      <c r="BV256" s="38"/>
      <c r="BW256" s="38"/>
      <c r="BX256" s="38"/>
      <c r="BY256" s="38"/>
      <c r="BZ256" s="38"/>
      <c r="CA256" s="38"/>
      <c r="CB256" s="38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47"/>
    </row>
    <row r="257" spans="1:94" ht="18" hidden="1" customHeight="1">
      <c r="A257" s="36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49"/>
      <c r="BW257" s="38"/>
      <c r="BX257" s="38"/>
      <c r="BY257" s="38"/>
      <c r="BZ257" s="38"/>
      <c r="CA257" s="38"/>
      <c r="CB257" s="38"/>
      <c r="CC257" s="38"/>
      <c r="CD257" s="38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47"/>
    </row>
    <row r="258" spans="1:94" ht="18" hidden="1" customHeight="1">
      <c r="A258" s="36"/>
      <c r="B258" s="24"/>
      <c r="C258" s="24"/>
      <c r="D258" s="24" t="s">
        <v>170</v>
      </c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47"/>
    </row>
    <row r="259" spans="1:94" ht="18" hidden="1" customHeight="1">
      <c r="A259" s="36"/>
      <c r="B259" s="24"/>
      <c r="C259" s="24"/>
      <c r="D259" s="24"/>
      <c r="E259" s="24" t="s">
        <v>299</v>
      </c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46">
        <v>7.6</v>
      </c>
      <c r="V259" s="38"/>
      <c r="W259" s="38"/>
      <c r="X259" s="38"/>
      <c r="Y259" s="38"/>
      <c r="Z259" s="24" t="s">
        <v>171</v>
      </c>
      <c r="AA259" s="24"/>
      <c r="AB259" s="24"/>
      <c r="AC259" s="24"/>
      <c r="AD259" s="24"/>
      <c r="AE259" s="23" t="e">
        <f>$CR$11</f>
        <v>#REF!</v>
      </c>
      <c r="AF259" s="38"/>
      <c r="AG259" s="38"/>
      <c r="AH259" s="38"/>
      <c r="AI259" s="38"/>
      <c r="AJ259" s="38"/>
      <c r="AK259" s="38"/>
      <c r="AL259" s="38"/>
      <c r="AM259" s="24" t="s">
        <v>271</v>
      </c>
      <c r="AN259" s="24"/>
      <c r="AO259" s="24"/>
      <c r="AP259" s="24"/>
      <c r="AQ259" s="24"/>
      <c r="AR259" s="24"/>
      <c r="AS259" s="24"/>
      <c r="AT259" s="49" t="e">
        <f>INT(U259*AE259)</f>
        <v>#REF!</v>
      </c>
      <c r="AU259" s="38"/>
      <c r="AV259" s="38"/>
      <c r="AW259" s="38"/>
      <c r="AX259" s="38"/>
      <c r="AY259" s="38"/>
      <c r="AZ259" s="38"/>
      <c r="BA259" s="38"/>
      <c r="BB259" s="24" t="s">
        <v>272</v>
      </c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47"/>
    </row>
    <row r="260" spans="1:94" ht="18" hidden="1" customHeight="1" thickBot="1">
      <c r="A260" s="36"/>
      <c r="B260" s="24"/>
      <c r="C260" s="24"/>
      <c r="D260" s="24"/>
      <c r="E260" s="24" t="s">
        <v>273</v>
      </c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 t="s">
        <v>274</v>
      </c>
      <c r="V260" s="24"/>
      <c r="W260" s="24"/>
      <c r="X260" s="24"/>
      <c r="Y260" s="24"/>
      <c r="Z260" s="24"/>
      <c r="AA260" s="24"/>
      <c r="AB260" s="24"/>
      <c r="AC260" s="24"/>
      <c r="AD260" s="24"/>
      <c r="AE260" s="46">
        <v>18</v>
      </c>
      <c r="AF260" s="38"/>
      <c r="AG260" s="38"/>
      <c r="AH260" s="38"/>
      <c r="AI260" s="38"/>
      <c r="AJ260" s="38"/>
      <c r="AK260" s="38"/>
      <c r="AL260" s="38"/>
      <c r="AM260" s="24" t="s">
        <v>275</v>
      </c>
      <c r="AN260" s="24"/>
      <c r="AO260" s="24"/>
      <c r="AP260" s="24"/>
      <c r="AQ260" s="24"/>
      <c r="AR260" s="24"/>
      <c r="AS260" s="24"/>
      <c r="AT260" s="49" t="e">
        <f>INT(AT259*AE260/100)</f>
        <v>#REF!</v>
      </c>
      <c r="AU260" s="49"/>
      <c r="AV260" s="49"/>
      <c r="AW260" s="49"/>
      <c r="AX260" s="49"/>
      <c r="AY260" s="49"/>
      <c r="AZ260" s="49"/>
      <c r="BA260" s="49"/>
      <c r="BB260" s="24" t="s">
        <v>272</v>
      </c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47"/>
    </row>
    <row r="261" spans="1:94" ht="18" hidden="1" customHeight="1" thickTop="1">
      <c r="A261" s="36"/>
      <c r="B261" s="24"/>
      <c r="C261" s="24"/>
      <c r="D261" s="50"/>
      <c r="E261" s="51" t="s">
        <v>243</v>
      </c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2" t="e">
        <f>INT(SUM(AT259:AT260))</f>
        <v>#REF!</v>
      </c>
      <c r="AU261" s="51"/>
      <c r="AV261" s="51"/>
      <c r="AW261" s="51"/>
      <c r="AX261" s="51"/>
      <c r="AY261" s="51"/>
      <c r="AZ261" s="51"/>
      <c r="BA261" s="51"/>
      <c r="BB261" s="50" t="s">
        <v>272</v>
      </c>
      <c r="BC261" s="50"/>
      <c r="BD261" s="50"/>
      <c r="BE261" s="50"/>
      <c r="BF261" s="50"/>
      <c r="BG261" s="50"/>
      <c r="BH261" s="50"/>
      <c r="BI261" s="50"/>
      <c r="BJ261" s="50"/>
      <c r="BK261" s="50"/>
      <c r="BL261" s="50"/>
      <c r="BM261" s="50"/>
      <c r="BN261" s="50"/>
      <c r="BO261" s="50"/>
      <c r="BP261" s="50"/>
      <c r="BQ261" s="50"/>
      <c r="BR261" s="50"/>
      <c r="BS261" s="50"/>
      <c r="BT261" s="50"/>
      <c r="BU261" s="50"/>
      <c r="BV261" s="50"/>
      <c r="BW261" s="50"/>
      <c r="BX261" s="50"/>
      <c r="BY261" s="50"/>
      <c r="BZ261" s="50"/>
      <c r="CA261" s="50"/>
      <c r="CB261" s="50"/>
      <c r="CC261" s="50"/>
      <c r="CD261" s="50"/>
      <c r="CE261" s="50"/>
      <c r="CF261" s="50"/>
      <c r="CG261" s="50"/>
      <c r="CH261" s="50"/>
      <c r="CI261" s="50"/>
      <c r="CJ261" s="24"/>
      <c r="CK261" s="24"/>
      <c r="CL261" s="24"/>
      <c r="CM261" s="24"/>
      <c r="CN261" s="24"/>
      <c r="CO261" s="24"/>
      <c r="CP261" s="47"/>
    </row>
    <row r="262" spans="1:94" ht="18" hidden="1" customHeight="1">
      <c r="A262" s="36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47"/>
    </row>
    <row r="263" spans="1:94" ht="18" hidden="1" customHeight="1">
      <c r="A263" s="36"/>
      <c r="B263" s="24"/>
      <c r="C263" s="24"/>
      <c r="D263" s="24" t="s">
        <v>291</v>
      </c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47"/>
    </row>
    <row r="264" spans="1:94" ht="18" hidden="1" customHeight="1" thickBot="1">
      <c r="A264" s="36"/>
      <c r="B264" s="24"/>
      <c r="C264" s="24"/>
      <c r="D264" s="24"/>
      <c r="E264" s="24" t="s">
        <v>315</v>
      </c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49">
        <v>1746</v>
      </c>
      <c r="AB264" s="38"/>
      <c r="AC264" s="38"/>
      <c r="AD264" s="38"/>
      <c r="AE264" s="38"/>
      <c r="AF264" s="38"/>
      <c r="AG264" s="38"/>
      <c r="AH264" s="38"/>
      <c r="AI264" s="38" t="s">
        <v>289</v>
      </c>
      <c r="AJ264" s="38"/>
      <c r="AK264" s="675">
        <v>10000000</v>
      </c>
      <c r="AL264" s="676"/>
      <c r="AM264" s="676"/>
      <c r="AN264" s="676"/>
      <c r="AO264" s="676"/>
      <c r="AP264" s="676"/>
      <c r="AQ264" s="676"/>
      <c r="AR264" s="676"/>
      <c r="AS264" s="676"/>
      <c r="AT264" s="676"/>
      <c r="AU264" s="676"/>
      <c r="AV264" s="38" t="s">
        <v>288</v>
      </c>
      <c r="AW264" s="38"/>
      <c r="AX264" s="49">
        <f>INT(BW251*$CR$4/1000)</f>
        <v>2415734</v>
      </c>
      <c r="AY264" s="38"/>
      <c r="AZ264" s="38"/>
      <c r="BA264" s="38"/>
      <c r="BB264" s="38"/>
      <c r="BC264" s="38"/>
      <c r="BD264" s="38"/>
      <c r="BE264" s="38"/>
      <c r="BF264" s="38"/>
      <c r="BG264" s="24" t="s">
        <v>276</v>
      </c>
      <c r="BH264" s="24"/>
      <c r="BI264" s="24"/>
      <c r="BJ264" s="24"/>
      <c r="BK264" s="24"/>
      <c r="BL264" s="24"/>
      <c r="BM264" s="24"/>
      <c r="BN264" s="49">
        <f>INT(AA264/AK264*AX264*1000)</f>
        <v>421787</v>
      </c>
      <c r="BO264" s="49"/>
      <c r="BP264" s="49"/>
      <c r="BQ264" s="49"/>
      <c r="BR264" s="49"/>
      <c r="BS264" s="49"/>
      <c r="BT264" s="49"/>
      <c r="BU264" s="49"/>
      <c r="BV264" s="24" t="s">
        <v>272</v>
      </c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47"/>
    </row>
    <row r="265" spans="1:94" ht="18" hidden="1" customHeight="1" thickTop="1">
      <c r="A265" s="36"/>
      <c r="B265" s="24"/>
      <c r="C265" s="24"/>
      <c r="D265" s="50"/>
      <c r="E265" s="51" t="s">
        <v>243</v>
      </c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  <c r="AP265" s="50"/>
      <c r="AQ265" s="50"/>
      <c r="AR265" s="50"/>
      <c r="AS265" s="50"/>
      <c r="AT265" s="50"/>
      <c r="AU265" s="50"/>
      <c r="AV265" s="50"/>
      <c r="AW265" s="50"/>
      <c r="AX265" s="50"/>
      <c r="AY265" s="50"/>
      <c r="AZ265" s="50"/>
      <c r="BA265" s="50"/>
      <c r="BB265" s="50"/>
      <c r="BC265" s="50"/>
      <c r="BD265" s="50"/>
      <c r="BE265" s="50"/>
      <c r="BF265" s="50"/>
      <c r="BG265" s="50"/>
      <c r="BH265" s="50"/>
      <c r="BI265" s="50"/>
      <c r="BJ265" s="50"/>
      <c r="BK265" s="50"/>
      <c r="BL265" s="50"/>
      <c r="BM265" s="50"/>
      <c r="BN265" s="52">
        <f>SUM(BN264)</f>
        <v>421787</v>
      </c>
      <c r="BO265" s="51"/>
      <c r="BP265" s="51"/>
      <c r="BQ265" s="51"/>
      <c r="BR265" s="51"/>
      <c r="BS265" s="51"/>
      <c r="BT265" s="51"/>
      <c r="BU265" s="51"/>
      <c r="BV265" s="50" t="s">
        <v>272</v>
      </c>
      <c r="BW265" s="50"/>
      <c r="BX265" s="50"/>
      <c r="BY265" s="50"/>
      <c r="BZ265" s="50"/>
      <c r="CA265" s="50"/>
      <c r="CB265" s="50"/>
      <c r="CC265" s="50"/>
      <c r="CD265" s="50"/>
      <c r="CE265" s="50"/>
      <c r="CF265" s="50"/>
      <c r="CG265" s="50"/>
      <c r="CH265" s="50"/>
      <c r="CI265" s="50"/>
      <c r="CJ265" s="24"/>
      <c r="CK265" s="24"/>
      <c r="CL265" s="24"/>
      <c r="CM265" s="24"/>
      <c r="CN265" s="24"/>
      <c r="CO265" s="24"/>
      <c r="CP265" s="47"/>
    </row>
    <row r="266" spans="1:94" ht="18" hidden="1" customHeight="1">
      <c r="A266" s="36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47"/>
    </row>
    <row r="267" spans="1:94" ht="18" hidden="1" customHeight="1">
      <c r="A267" s="36"/>
      <c r="B267" s="24"/>
      <c r="C267" s="24"/>
      <c r="D267" s="24"/>
      <c r="E267" s="24" t="s">
        <v>277</v>
      </c>
      <c r="F267" s="24"/>
      <c r="G267" s="24"/>
      <c r="H267" s="24"/>
      <c r="I267" s="24"/>
      <c r="J267" s="24"/>
      <c r="K267" s="24"/>
      <c r="L267" s="24"/>
      <c r="M267" s="24"/>
      <c r="N267" s="24"/>
      <c r="O267" s="53" t="e">
        <f>BU255</f>
        <v>#REF!</v>
      </c>
      <c r="P267" s="54"/>
      <c r="Q267" s="54"/>
      <c r="R267" s="54"/>
      <c r="S267" s="54"/>
      <c r="T267" s="54"/>
      <c r="U267" s="54"/>
      <c r="V267" s="54"/>
      <c r="W267" s="54"/>
      <c r="X267" s="54"/>
      <c r="Y267" s="38" t="s">
        <v>278</v>
      </c>
      <c r="Z267" s="38"/>
      <c r="AA267" s="53" t="e">
        <f>AT261</f>
        <v>#REF!</v>
      </c>
      <c r="AB267" s="54"/>
      <c r="AC267" s="54"/>
      <c r="AD267" s="54"/>
      <c r="AE267" s="54"/>
      <c r="AF267" s="54"/>
      <c r="AG267" s="54"/>
      <c r="AH267" s="54"/>
      <c r="AI267" s="54"/>
      <c r="AJ267" s="54"/>
      <c r="AK267" s="38" t="s">
        <v>278</v>
      </c>
      <c r="AL267" s="38"/>
      <c r="AM267" s="53">
        <f>BN265</f>
        <v>421787</v>
      </c>
      <c r="AN267" s="54"/>
      <c r="AO267" s="54"/>
      <c r="AP267" s="54"/>
      <c r="AQ267" s="54"/>
      <c r="AR267" s="54"/>
      <c r="AS267" s="54"/>
      <c r="AT267" s="54"/>
      <c r="AU267" s="54"/>
      <c r="AV267" s="54"/>
      <c r="AW267" s="39" t="s">
        <v>242</v>
      </c>
      <c r="AX267" s="38"/>
      <c r="AY267" s="53" t="e">
        <f>O267+AA267+AM267</f>
        <v>#REF!</v>
      </c>
      <c r="AZ267" s="54"/>
      <c r="BA267" s="54"/>
      <c r="BB267" s="54"/>
      <c r="BC267" s="54"/>
      <c r="BD267" s="54"/>
      <c r="BE267" s="54"/>
      <c r="BF267" s="54"/>
      <c r="BG267" s="54"/>
      <c r="BH267" s="54"/>
      <c r="BI267" s="24" t="s">
        <v>272</v>
      </c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47"/>
    </row>
    <row r="268" spans="1:94" ht="18" hidden="1" customHeight="1">
      <c r="A268" s="36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53"/>
      <c r="P268" s="54"/>
      <c r="Q268" s="54"/>
      <c r="R268" s="54"/>
      <c r="S268" s="54"/>
      <c r="T268" s="54"/>
      <c r="U268" s="54"/>
      <c r="V268" s="54"/>
      <c r="W268" s="54"/>
      <c r="X268" s="54"/>
      <c r="Y268" s="38"/>
      <c r="Z268" s="38"/>
      <c r="AA268" s="53"/>
      <c r="AB268" s="54"/>
      <c r="AC268" s="54"/>
      <c r="AD268" s="54"/>
      <c r="AE268" s="54"/>
      <c r="AF268" s="54"/>
      <c r="AG268" s="54"/>
      <c r="AH268" s="54"/>
      <c r="AI268" s="54"/>
      <c r="AJ268" s="54"/>
      <c r="AK268" s="38"/>
      <c r="AL268" s="38"/>
      <c r="AM268" s="53"/>
      <c r="AN268" s="54"/>
      <c r="AO268" s="54"/>
      <c r="AP268" s="54"/>
      <c r="AQ268" s="54"/>
      <c r="AR268" s="54"/>
      <c r="AS268" s="54"/>
      <c r="AT268" s="54"/>
      <c r="AU268" s="54"/>
      <c r="AV268" s="54"/>
      <c r="AW268" s="39"/>
      <c r="AX268" s="38"/>
      <c r="AY268" s="53"/>
      <c r="AZ268" s="54"/>
      <c r="BA268" s="54"/>
      <c r="BB268" s="54"/>
      <c r="BC268" s="54"/>
      <c r="BD268" s="54"/>
      <c r="BE268" s="54"/>
      <c r="BF268" s="54"/>
      <c r="BG268" s="54"/>
      <c r="BH268" s="5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47"/>
    </row>
    <row r="269" spans="1:94" ht="18" hidden="1" customHeight="1">
      <c r="A269" s="36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53"/>
      <c r="P269" s="54"/>
      <c r="Q269" s="54"/>
      <c r="R269" s="54"/>
      <c r="S269" s="54"/>
      <c r="T269" s="54"/>
      <c r="U269" s="54"/>
      <c r="V269" s="54"/>
      <c r="W269" s="54"/>
      <c r="X269" s="54"/>
      <c r="Y269" s="38"/>
      <c r="Z269" s="38"/>
      <c r="AA269" s="53"/>
      <c r="AB269" s="54"/>
      <c r="AC269" s="54"/>
      <c r="AD269" s="54"/>
      <c r="AE269" s="54"/>
      <c r="AF269" s="54"/>
      <c r="AG269" s="54"/>
      <c r="AH269" s="54"/>
      <c r="AI269" s="54"/>
      <c r="AJ269" s="54"/>
      <c r="AK269" s="38"/>
      <c r="AL269" s="38"/>
      <c r="AM269" s="53"/>
      <c r="AN269" s="54"/>
      <c r="AO269" s="54"/>
      <c r="AP269" s="54"/>
      <c r="AQ269" s="54"/>
      <c r="AR269" s="54"/>
      <c r="AS269" s="54"/>
      <c r="AT269" s="54"/>
      <c r="AU269" s="54"/>
      <c r="AV269" s="54"/>
      <c r="AW269" s="39"/>
      <c r="AX269" s="38"/>
      <c r="AY269" s="53"/>
      <c r="AZ269" s="54"/>
      <c r="BA269" s="54"/>
      <c r="BB269" s="54"/>
      <c r="BC269" s="54"/>
      <c r="BD269" s="54"/>
      <c r="BE269" s="54"/>
      <c r="BF269" s="54"/>
      <c r="BG269" s="54"/>
      <c r="BH269" s="5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47"/>
    </row>
    <row r="270" spans="1:94" ht="18" hidden="1" customHeight="1">
      <c r="A270" s="36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53"/>
      <c r="P270" s="54"/>
      <c r="Q270" s="54"/>
      <c r="R270" s="54"/>
      <c r="S270" s="54"/>
      <c r="T270" s="54"/>
      <c r="U270" s="54"/>
      <c r="V270" s="54"/>
      <c r="W270" s="54"/>
      <c r="X270" s="54"/>
      <c r="Y270" s="38"/>
      <c r="Z270" s="38"/>
      <c r="AA270" s="53"/>
      <c r="AB270" s="54"/>
      <c r="AC270" s="54"/>
      <c r="AD270" s="54"/>
      <c r="AE270" s="54"/>
      <c r="AF270" s="54"/>
      <c r="AG270" s="54"/>
      <c r="AH270" s="54"/>
      <c r="AI270" s="54"/>
      <c r="AJ270" s="54"/>
      <c r="AK270" s="38"/>
      <c r="AL270" s="38"/>
      <c r="AM270" s="53"/>
      <c r="AN270" s="54"/>
      <c r="AO270" s="54"/>
      <c r="AP270" s="54"/>
      <c r="AQ270" s="54"/>
      <c r="AR270" s="54"/>
      <c r="AS270" s="54"/>
      <c r="AT270" s="54"/>
      <c r="AU270" s="54"/>
      <c r="AV270" s="54"/>
      <c r="AW270" s="39"/>
      <c r="AX270" s="38"/>
      <c r="AY270" s="53"/>
      <c r="AZ270" s="54"/>
      <c r="BA270" s="54"/>
      <c r="BB270" s="54"/>
      <c r="BC270" s="54"/>
      <c r="BD270" s="54"/>
      <c r="BE270" s="54"/>
      <c r="BF270" s="54"/>
      <c r="BG270" s="54"/>
      <c r="BH270" s="5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47"/>
    </row>
    <row r="271" spans="1:94" ht="18" hidden="1" customHeight="1">
      <c r="A271" s="36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53"/>
      <c r="P271" s="54"/>
      <c r="Q271" s="54"/>
      <c r="R271" s="54"/>
      <c r="S271" s="54"/>
      <c r="T271" s="54"/>
      <c r="U271" s="54"/>
      <c r="V271" s="54"/>
      <c r="W271" s="54"/>
      <c r="X271" s="54"/>
      <c r="Y271" s="38"/>
      <c r="Z271" s="38"/>
      <c r="AA271" s="53"/>
      <c r="AB271" s="54"/>
      <c r="AC271" s="54"/>
      <c r="AD271" s="54"/>
      <c r="AE271" s="54"/>
      <c r="AF271" s="54"/>
      <c r="AG271" s="54"/>
      <c r="AH271" s="54"/>
      <c r="AI271" s="54"/>
      <c r="AJ271" s="54"/>
      <c r="AK271" s="38"/>
      <c r="AL271" s="38"/>
      <c r="AM271" s="53"/>
      <c r="AN271" s="54"/>
      <c r="AO271" s="54"/>
      <c r="AP271" s="54"/>
      <c r="AQ271" s="54"/>
      <c r="AR271" s="54"/>
      <c r="AS271" s="54"/>
      <c r="AT271" s="54"/>
      <c r="AU271" s="54"/>
      <c r="AV271" s="54"/>
      <c r="AW271" s="39"/>
      <c r="AX271" s="38"/>
      <c r="AY271" s="53"/>
      <c r="AZ271" s="54"/>
      <c r="BA271" s="54"/>
      <c r="BB271" s="54"/>
      <c r="BC271" s="54"/>
      <c r="BD271" s="54"/>
      <c r="BE271" s="54"/>
      <c r="BF271" s="54"/>
      <c r="BG271" s="54"/>
      <c r="BH271" s="5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47"/>
    </row>
    <row r="272" spans="1:94" ht="18" hidden="1" customHeight="1">
      <c r="A272" s="36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53"/>
      <c r="P272" s="54"/>
      <c r="Q272" s="54"/>
      <c r="R272" s="54"/>
      <c r="S272" s="54"/>
      <c r="T272" s="54"/>
      <c r="U272" s="54"/>
      <c r="V272" s="54"/>
      <c r="W272" s="54"/>
      <c r="X272" s="54"/>
      <c r="Y272" s="38"/>
      <c r="Z272" s="38"/>
      <c r="AA272" s="53"/>
      <c r="AB272" s="54"/>
      <c r="AC272" s="54"/>
      <c r="AD272" s="54"/>
      <c r="AE272" s="54"/>
      <c r="AF272" s="54"/>
      <c r="AG272" s="54"/>
      <c r="AH272" s="54"/>
      <c r="AI272" s="54"/>
      <c r="AJ272" s="54"/>
      <c r="AK272" s="38"/>
      <c r="AL272" s="38"/>
      <c r="AM272" s="53"/>
      <c r="AN272" s="54"/>
      <c r="AO272" s="54"/>
      <c r="AP272" s="54"/>
      <c r="AQ272" s="54"/>
      <c r="AR272" s="54"/>
      <c r="AS272" s="54"/>
      <c r="AT272" s="54"/>
      <c r="AU272" s="54"/>
      <c r="AV272" s="54"/>
      <c r="AW272" s="39"/>
      <c r="AX272" s="38"/>
      <c r="AY272" s="53"/>
      <c r="AZ272" s="54"/>
      <c r="BA272" s="54"/>
      <c r="BB272" s="54"/>
      <c r="BC272" s="54"/>
      <c r="BD272" s="54"/>
      <c r="BE272" s="54"/>
      <c r="BF272" s="54"/>
      <c r="BG272" s="54"/>
      <c r="BH272" s="5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47"/>
    </row>
    <row r="273" spans="1:96" ht="18" hidden="1" customHeight="1">
      <c r="A273" s="36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53"/>
      <c r="P273" s="54"/>
      <c r="Q273" s="54"/>
      <c r="R273" s="54"/>
      <c r="S273" s="54"/>
      <c r="T273" s="54"/>
      <c r="U273" s="54"/>
      <c r="V273" s="54"/>
      <c r="W273" s="54"/>
      <c r="X273" s="54"/>
      <c r="Y273" s="38"/>
      <c r="Z273" s="38"/>
      <c r="AA273" s="53"/>
      <c r="AB273" s="54"/>
      <c r="AC273" s="54"/>
      <c r="AD273" s="54"/>
      <c r="AE273" s="54"/>
      <c r="AF273" s="54"/>
      <c r="AG273" s="54"/>
      <c r="AH273" s="54"/>
      <c r="AI273" s="54"/>
      <c r="AJ273" s="54"/>
      <c r="AK273" s="38"/>
      <c r="AL273" s="38"/>
      <c r="AM273" s="53"/>
      <c r="AN273" s="54"/>
      <c r="AO273" s="54"/>
      <c r="AP273" s="54"/>
      <c r="AQ273" s="54"/>
      <c r="AR273" s="54"/>
      <c r="AS273" s="54"/>
      <c r="AT273" s="54"/>
      <c r="AU273" s="54"/>
      <c r="AV273" s="54"/>
      <c r="AW273" s="39"/>
      <c r="AX273" s="38"/>
      <c r="AY273" s="53"/>
      <c r="AZ273" s="54"/>
      <c r="BA273" s="54"/>
      <c r="BB273" s="54"/>
      <c r="BC273" s="54"/>
      <c r="BD273" s="54"/>
      <c r="BE273" s="54"/>
      <c r="BF273" s="54"/>
      <c r="BG273" s="54"/>
      <c r="BH273" s="5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47"/>
    </row>
    <row r="274" spans="1:96" ht="18" hidden="1" customHeight="1">
      <c r="A274" s="36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53"/>
      <c r="P274" s="54"/>
      <c r="Q274" s="54"/>
      <c r="R274" s="54"/>
      <c r="S274" s="54"/>
      <c r="T274" s="54"/>
      <c r="U274" s="54"/>
      <c r="V274" s="54"/>
      <c r="W274" s="54"/>
      <c r="X274" s="54"/>
      <c r="Y274" s="38"/>
      <c r="Z274" s="38"/>
      <c r="AA274" s="53"/>
      <c r="AB274" s="54"/>
      <c r="AC274" s="54"/>
      <c r="AD274" s="54"/>
      <c r="AE274" s="54"/>
      <c r="AF274" s="54"/>
      <c r="AG274" s="54"/>
      <c r="AH274" s="54"/>
      <c r="AI274" s="54"/>
      <c r="AJ274" s="54"/>
      <c r="AK274" s="38"/>
      <c r="AL274" s="38"/>
      <c r="AM274" s="53"/>
      <c r="AN274" s="54"/>
      <c r="AO274" s="54"/>
      <c r="AP274" s="54"/>
      <c r="AQ274" s="54"/>
      <c r="AR274" s="54"/>
      <c r="AS274" s="54"/>
      <c r="AT274" s="54"/>
      <c r="AU274" s="54"/>
      <c r="AV274" s="54"/>
      <c r="AW274" s="39"/>
      <c r="AX274" s="38"/>
      <c r="AY274" s="53"/>
      <c r="AZ274" s="54"/>
      <c r="BA274" s="54"/>
      <c r="BB274" s="54"/>
      <c r="BC274" s="54"/>
      <c r="BD274" s="54"/>
      <c r="BE274" s="54"/>
      <c r="BF274" s="54"/>
      <c r="BG274" s="54"/>
      <c r="BH274" s="5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47"/>
    </row>
    <row r="275" spans="1:96" ht="18" hidden="1" customHeight="1">
      <c r="A275" s="36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53"/>
      <c r="P275" s="54"/>
      <c r="Q275" s="54"/>
      <c r="R275" s="54"/>
      <c r="S275" s="54"/>
      <c r="T275" s="54"/>
      <c r="U275" s="54"/>
      <c r="V275" s="54"/>
      <c r="W275" s="54"/>
      <c r="X275" s="54"/>
      <c r="Y275" s="38"/>
      <c r="Z275" s="38"/>
      <c r="AA275" s="53"/>
      <c r="AB275" s="54"/>
      <c r="AC275" s="54"/>
      <c r="AD275" s="54"/>
      <c r="AE275" s="54"/>
      <c r="AF275" s="54"/>
      <c r="AG275" s="54"/>
      <c r="AH275" s="54"/>
      <c r="AI275" s="54"/>
      <c r="AJ275" s="54"/>
      <c r="AK275" s="38"/>
      <c r="AL275" s="38"/>
      <c r="AM275" s="53"/>
      <c r="AN275" s="54"/>
      <c r="AO275" s="54"/>
      <c r="AP275" s="54"/>
      <c r="AQ275" s="54"/>
      <c r="AR275" s="54"/>
      <c r="AS275" s="54"/>
      <c r="AT275" s="54"/>
      <c r="AU275" s="54"/>
      <c r="AV275" s="54"/>
      <c r="AW275" s="39"/>
      <c r="AX275" s="38"/>
      <c r="AY275" s="53"/>
      <c r="AZ275" s="54"/>
      <c r="BA275" s="54"/>
      <c r="BB275" s="54"/>
      <c r="BC275" s="54"/>
      <c r="BD275" s="54"/>
      <c r="BE275" s="54"/>
      <c r="BF275" s="54"/>
      <c r="BG275" s="54"/>
      <c r="BH275" s="5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47"/>
    </row>
    <row r="276" spans="1:96" ht="18" hidden="1" customHeight="1">
      <c r="A276" s="41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42"/>
      <c r="AL276" s="42"/>
      <c r="AM276" s="42"/>
      <c r="AN276" s="42"/>
      <c r="AO276" s="42"/>
      <c r="AP276" s="42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  <c r="BM276" s="42"/>
      <c r="BN276" s="42"/>
      <c r="BO276" s="42"/>
      <c r="BP276" s="42"/>
      <c r="BQ276" s="42"/>
      <c r="BR276" s="42"/>
      <c r="BS276" s="42"/>
      <c r="BT276" s="42"/>
      <c r="BU276" s="42"/>
      <c r="BV276" s="42"/>
      <c r="BW276" s="42"/>
      <c r="BX276" s="42"/>
      <c r="BY276" s="42"/>
      <c r="BZ276" s="42"/>
      <c r="CA276" s="42"/>
      <c r="CB276" s="42"/>
      <c r="CC276" s="42"/>
      <c r="CD276" s="42"/>
      <c r="CE276" s="42"/>
      <c r="CF276" s="42"/>
      <c r="CG276" s="42"/>
      <c r="CH276" s="42"/>
      <c r="CI276" s="42"/>
      <c r="CJ276" s="42"/>
      <c r="CK276" s="42"/>
      <c r="CL276" s="42"/>
      <c r="CM276" s="42"/>
      <c r="CN276" s="42"/>
      <c r="CO276" s="42"/>
      <c r="CP276" s="55"/>
    </row>
    <row r="277" spans="1:96" ht="30.75" hidden="1" customHeight="1">
      <c r="A277" s="713" t="s">
        <v>316</v>
      </c>
      <c r="B277" s="714"/>
      <c r="C277" s="714"/>
      <c r="D277" s="714"/>
      <c r="E277" s="714"/>
      <c r="F277" s="714"/>
      <c r="G277" s="714"/>
      <c r="H277" s="714"/>
      <c r="I277" s="714"/>
      <c r="J277" s="714"/>
      <c r="K277" s="714"/>
      <c r="L277" s="714"/>
      <c r="M277" s="714"/>
      <c r="N277" s="714"/>
      <c r="O277" s="714"/>
      <c r="P277" s="714"/>
      <c r="Q277" s="714"/>
      <c r="R277" s="714"/>
      <c r="S277" s="714"/>
      <c r="T277" s="714"/>
      <c r="U277" s="714"/>
      <c r="V277" s="714"/>
      <c r="W277" s="714"/>
      <c r="X277" s="714"/>
      <c r="Y277" s="714"/>
      <c r="Z277" s="714"/>
      <c r="AA277" s="714"/>
      <c r="AB277" s="714"/>
      <c r="AC277" s="714"/>
      <c r="AD277" s="714"/>
      <c r="AE277" s="714"/>
      <c r="AF277" s="714"/>
      <c r="AG277" s="714"/>
      <c r="AH277" s="714"/>
      <c r="AI277" s="714"/>
      <c r="AJ277" s="714"/>
      <c r="AK277" s="714"/>
      <c r="AL277" s="714"/>
      <c r="AM277" s="714"/>
      <c r="AN277" s="714"/>
      <c r="AO277" s="714"/>
      <c r="AP277" s="714"/>
      <c r="AQ277" s="714"/>
      <c r="AR277" s="714"/>
      <c r="AS277" s="714"/>
      <c r="AT277" s="714"/>
      <c r="AU277" s="714"/>
      <c r="AV277" s="714"/>
      <c r="AW277" s="714"/>
      <c r="AX277" s="714"/>
      <c r="AY277" s="714"/>
      <c r="AZ277" s="714"/>
      <c r="BA277" s="714"/>
      <c r="BB277" s="714"/>
      <c r="BC277" s="714"/>
      <c r="BD277" s="714"/>
      <c r="BE277" s="714"/>
      <c r="BF277" s="714"/>
      <c r="BG277" s="714"/>
      <c r="BH277" s="714"/>
      <c r="BI277" s="714"/>
      <c r="BJ277" s="714"/>
      <c r="BK277" s="714"/>
      <c r="BL277" s="714"/>
      <c r="BM277" s="714"/>
      <c r="BN277" s="714"/>
      <c r="BO277" s="714"/>
      <c r="BP277" s="714"/>
      <c r="BQ277" s="714"/>
      <c r="BR277" s="714"/>
      <c r="BS277" s="714"/>
      <c r="BT277" s="714"/>
      <c r="BU277" s="714"/>
      <c r="BV277" s="714"/>
      <c r="BW277" s="714"/>
      <c r="BX277" s="714"/>
      <c r="BY277" s="714"/>
      <c r="BZ277" s="714"/>
      <c r="CA277" s="714"/>
      <c r="CB277" s="714"/>
      <c r="CC277" s="714"/>
      <c r="CD277" s="714"/>
      <c r="CE277" s="714"/>
      <c r="CF277" s="714"/>
      <c r="CG277" s="714"/>
      <c r="CH277" s="714"/>
      <c r="CI277" s="714"/>
      <c r="CJ277" s="714"/>
      <c r="CK277" s="714"/>
      <c r="CL277" s="714"/>
      <c r="CM277" s="714"/>
      <c r="CN277" s="714"/>
      <c r="CO277" s="714"/>
      <c r="CP277" s="715"/>
    </row>
    <row r="278" spans="1:96" ht="18" hidden="1" customHeight="1">
      <c r="A278" s="43"/>
      <c r="B278" s="45"/>
      <c r="C278" s="45"/>
      <c r="D278" s="44" t="s">
        <v>280</v>
      </c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4" t="s">
        <v>317</v>
      </c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 t="s">
        <v>282</v>
      </c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  <c r="BV278" s="45"/>
      <c r="BW278" s="56">
        <v>49117</v>
      </c>
      <c r="BX278" s="57"/>
      <c r="BY278" s="57"/>
      <c r="BZ278" s="57"/>
      <c r="CA278" s="57"/>
      <c r="CB278" s="57"/>
      <c r="CC278" s="57"/>
      <c r="CD278" s="57"/>
      <c r="CE278" s="57"/>
      <c r="CF278" s="57"/>
      <c r="CG278" s="45" t="s">
        <v>283</v>
      </c>
      <c r="CH278" s="45"/>
      <c r="CI278" s="45"/>
      <c r="CJ278" s="45"/>
      <c r="CK278" s="45"/>
      <c r="CL278" s="45"/>
      <c r="CM278" s="45"/>
      <c r="CN278" s="45"/>
      <c r="CO278" s="45"/>
      <c r="CP278" s="58"/>
      <c r="CR278" s="22"/>
    </row>
    <row r="279" spans="1:96" ht="18" hidden="1" customHeight="1">
      <c r="A279" s="36"/>
      <c r="B279" s="24"/>
      <c r="C279" s="24"/>
      <c r="D279" s="24" t="s">
        <v>169</v>
      </c>
      <c r="E279" s="24"/>
      <c r="F279" s="24"/>
      <c r="G279" s="24"/>
      <c r="H279" s="24"/>
      <c r="I279" s="24"/>
      <c r="J279" s="24"/>
      <c r="K279" s="24"/>
      <c r="L279" s="24"/>
      <c r="M279" s="24" t="s">
        <v>284</v>
      </c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47"/>
    </row>
    <row r="280" spans="1:96" ht="18" hidden="1" customHeight="1">
      <c r="A280" s="36"/>
      <c r="B280" s="24"/>
      <c r="C280" s="24"/>
      <c r="D280" s="24"/>
      <c r="E280" s="24" t="s">
        <v>285</v>
      </c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46">
        <v>1</v>
      </c>
      <c r="V280" s="38"/>
      <c r="W280" s="38"/>
      <c r="X280" s="38"/>
      <c r="Y280" s="38"/>
      <c r="Z280" s="38" t="s">
        <v>286</v>
      </c>
      <c r="AA280" s="38"/>
      <c r="AB280" s="38"/>
      <c r="AC280" s="38"/>
      <c r="AD280" s="38"/>
      <c r="AE280" s="20" t="e">
        <f>$CR$5</f>
        <v>#REF!</v>
      </c>
      <c r="AF280" s="38"/>
      <c r="AG280" s="38"/>
      <c r="AH280" s="38"/>
      <c r="AI280" s="38"/>
      <c r="AJ280" s="38"/>
      <c r="AK280" s="38"/>
      <c r="AL280" s="38"/>
      <c r="AM280" s="24" t="s">
        <v>287</v>
      </c>
      <c r="AN280" s="24"/>
      <c r="AO280" s="24"/>
      <c r="AP280" s="24"/>
      <c r="AQ280" s="24"/>
      <c r="AR280" s="24"/>
      <c r="AS280" s="24"/>
      <c r="AT280" s="24"/>
      <c r="AU280" s="38">
        <v>8</v>
      </c>
      <c r="AV280" s="38"/>
      <c r="AW280" s="38"/>
      <c r="AX280" s="38" t="s">
        <v>288</v>
      </c>
      <c r="AY280" s="38"/>
      <c r="AZ280" s="38">
        <v>25</v>
      </c>
      <c r="BA280" s="38"/>
      <c r="BB280" s="38"/>
      <c r="BC280" s="38" t="s">
        <v>289</v>
      </c>
      <c r="BD280" s="38"/>
      <c r="BE280" s="38">
        <v>20</v>
      </c>
      <c r="BF280" s="38"/>
      <c r="BG280" s="38"/>
      <c r="BH280" s="38" t="s">
        <v>288</v>
      </c>
      <c r="BI280" s="38"/>
      <c r="BJ280" s="38">
        <v>16</v>
      </c>
      <c r="BK280" s="38"/>
      <c r="BL280" s="38"/>
      <c r="BM280" s="38" t="s">
        <v>289</v>
      </c>
      <c r="BN280" s="38"/>
      <c r="BO280" s="46">
        <v>12</v>
      </c>
      <c r="BP280" s="46"/>
      <c r="BQ280" s="46"/>
      <c r="BR280" s="24"/>
      <c r="BS280" s="39" t="s">
        <v>242</v>
      </c>
      <c r="BT280" s="38"/>
      <c r="BU280" s="49" t="e">
        <f>INT(U280*AE280*(1/AU280*(AZ280/BE280)*(BJ280/BO280)))</f>
        <v>#REF!</v>
      </c>
      <c r="BV280" s="38"/>
      <c r="BW280" s="38"/>
      <c r="BX280" s="38"/>
      <c r="BY280" s="38"/>
      <c r="BZ280" s="38"/>
      <c r="CA280" s="38"/>
      <c r="CB280" s="38"/>
      <c r="CC280" s="24" t="s">
        <v>272</v>
      </c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47"/>
    </row>
    <row r="281" spans="1:96" ht="18" hidden="1" customHeight="1" thickBot="1">
      <c r="A281" s="36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46"/>
      <c r="V281" s="38"/>
      <c r="W281" s="38"/>
      <c r="X281" s="38"/>
      <c r="Y281" s="38"/>
      <c r="Z281" s="38"/>
      <c r="AA281" s="38"/>
      <c r="AB281" s="38"/>
      <c r="AC281" s="38"/>
      <c r="AD281" s="38"/>
      <c r="AE281" s="19"/>
      <c r="AF281" s="38"/>
      <c r="AG281" s="38"/>
      <c r="AH281" s="38"/>
      <c r="AI281" s="38"/>
      <c r="AJ281" s="38"/>
      <c r="AK281" s="38"/>
      <c r="AL281" s="38"/>
      <c r="AM281" s="24"/>
      <c r="AN281" s="24"/>
      <c r="AO281" s="24"/>
      <c r="AP281" s="24"/>
      <c r="AQ281" s="24"/>
      <c r="AR281" s="24"/>
      <c r="AS281" s="24"/>
      <c r="AT281" s="24"/>
      <c r="AU281" s="38"/>
      <c r="AV281" s="38"/>
      <c r="AW281" s="38"/>
      <c r="AX281" s="38"/>
      <c r="AY281" s="38"/>
      <c r="AZ281" s="38"/>
      <c r="BA281" s="38"/>
      <c r="BB281" s="38"/>
      <c r="BC281" s="38"/>
      <c r="BD281" s="38"/>
      <c r="BE281" s="38"/>
      <c r="BF281" s="38"/>
      <c r="BG281" s="38"/>
      <c r="BH281" s="38"/>
      <c r="BI281" s="38"/>
      <c r="BJ281" s="38"/>
      <c r="BK281" s="38"/>
      <c r="BL281" s="38"/>
      <c r="BM281" s="38"/>
      <c r="BN281" s="38"/>
      <c r="BO281" s="46"/>
      <c r="BP281" s="46"/>
      <c r="BQ281" s="46"/>
      <c r="BR281" s="24"/>
      <c r="BS281" s="39"/>
      <c r="BT281" s="38"/>
      <c r="BU281" s="49"/>
      <c r="BV281" s="38"/>
      <c r="BW281" s="38"/>
      <c r="BX281" s="38"/>
      <c r="BY281" s="38"/>
      <c r="BZ281" s="38"/>
      <c r="CA281" s="38"/>
      <c r="CB281" s="38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47"/>
    </row>
    <row r="282" spans="1:96" ht="18" hidden="1" customHeight="1" thickTop="1">
      <c r="A282" s="36"/>
      <c r="B282" s="24"/>
      <c r="C282" s="24"/>
      <c r="D282" s="50"/>
      <c r="E282" s="51" t="s">
        <v>243</v>
      </c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50"/>
      <c r="AV282" s="50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50"/>
      <c r="BJ282" s="50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2" t="e">
        <f>INT(SUM(BU280:BU281))</f>
        <v>#REF!</v>
      </c>
      <c r="BV282" s="51"/>
      <c r="BW282" s="51"/>
      <c r="BX282" s="51"/>
      <c r="BY282" s="51"/>
      <c r="BZ282" s="51"/>
      <c r="CA282" s="51"/>
      <c r="CB282" s="51"/>
      <c r="CC282" s="50" t="s">
        <v>272</v>
      </c>
      <c r="CD282" s="50"/>
      <c r="CE282" s="50"/>
      <c r="CF282" s="50"/>
      <c r="CG282" s="50"/>
      <c r="CH282" s="50"/>
      <c r="CI282" s="50"/>
      <c r="CJ282" s="24"/>
      <c r="CK282" s="24"/>
      <c r="CL282" s="24"/>
      <c r="CM282" s="24"/>
      <c r="CN282" s="24"/>
      <c r="CO282" s="24"/>
      <c r="CP282" s="47"/>
    </row>
    <row r="283" spans="1:96" ht="18" hidden="1" customHeight="1">
      <c r="A283" s="36"/>
      <c r="B283" s="24"/>
      <c r="C283" s="24"/>
      <c r="D283" s="24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49"/>
      <c r="BV283" s="38"/>
      <c r="BW283" s="38"/>
      <c r="BX283" s="38"/>
      <c r="BY283" s="38"/>
      <c r="BZ283" s="38"/>
      <c r="CA283" s="38"/>
      <c r="CB283" s="38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47"/>
    </row>
    <row r="284" spans="1:96" ht="18" hidden="1" customHeight="1">
      <c r="A284" s="36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49"/>
      <c r="BW284" s="38"/>
      <c r="BX284" s="38"/>
      <c r="BY284" s="38"/>
      <c r="BZ284" s="38"/>
      <c r="CA284" s="38"/>
      <c r="CB284" s="38"/>
      <c r="CC284" s="38"/>
      <c r="CD284" s="38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47"/>
    </row>
    <row r="285" spans="1:96" ht="18" hidden="1" customHeight="1">
      <c r="A285" s="36"/>
      <c r="B285" s="24"/>
      <c r="C285" s="24"/>
      <c r="D285" s="24" t="s">
        <v>170</v>
      </c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47"/>
    </row>
    <row r="286" spans="1:96" ht="18" hidden="1" customHeight="1">
      <c r="A286" s="36"/>
      <c r="B286" s="24"/>
      <c r="C286" s="24"/>
      <c r="D286" s="24"/>
      <c r="E286" s="24" t="s">
        <v>299</v>
      </c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46">
        <v>9.3000000000000007</v>
      </c>
      <c r="V286" s="38"/>
      <c r="W286" s="38"/>
      <c r="X286" s="38"/>
      <c r="Y286" s="38"/>
      <c r="Z286" s="24" t="s">
        <v>171</v>
      </c>
      <c r="AA286" s="24"/>
      <c r="AB286" s="24"/>
      <c r="AC286" s="24"/>
      <c r="AD286" s="24"/>
      <c r="AE286" s="23" t="e">
        <f>$CR$11</f>
        <v>#REF!</v>
      </c>
      <c r="AF286" s="38"/>
      <c r="AG286" s="38"/>
      <c r="AH286" s="38"/>
      <c r="AI286" s="38"/>
      <c r="AJ286" s="38"/>
      <c r="AK286" s="38"/>
      <c r="AL286" s="38"/>
      <c r="AM286" s="24" t="s">
        <v>271</v>
      </c>
      <c r="AN286" s="24"/>
      <c r="AO286" s="24"/>
      <c r="AP286" s="24"/>
      <c r="AQ286" s="24"/>
      <c r="AR286" s="24"/>
      <c r="AS286" s="24"/>
      <c r="AT286" s="49" t="e">
        <f>INT(U286*AE286)</f>
        <v>#REF!</v>
      </c>
      <c r="AU286" s="38"/>
      <c r="AV286" s="38"/>
      <c r="AW286" s="38"/>
      <c r="AX286" s="38"/>
      <c r="AY286" s="38"/>
      <c r="AZ286" s="38"/>
      <c r="BA286" s="38"/>
      <c r="BB286" s="24" t="s">
        <v>272</v>
      </c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47"/>
    </row>
    <row r="287" spans="1:96" ht="18" hidden="1" customHeight="1" thickBot="1">
      <c r="A287" s="36"/>
      <c r="B287" s="24"/>
      <c r="C287" s="24"/>
      <c r="D287" s="24"/>
      <c r="E287" s="24" t="s">
        <v>273</v>
      </c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 t="s">
        <v>274</v>
      </c>
      <c r="V287" s="24"/>
      <c r="W287" s="24"/>
      <c r="X287" s="24"/>
      <c r="Y287" s="24"/>
      <c r="Z287" s="24"/>
      <c r="AA287" s="24"/>
      <c r="AB287" s="24"/>
      <c r="AC287" s="24"/>
      <c r="AD287" s="24"/>
      <c r="AE287" s="46">
        <v>18</v>
      </c>
      <c r="AF287" s="38"/>
      <c r="AG287" s="38"/>
      <c r="AH287" s="38"/>
      <c r="AI287" s="38"/>
      <c r="AJ287" s="38"/>
      <c r="AK287" s="38"/>
      <c r="AL287" s="38"/>
      <c r="AM287" s="24" t="s">
        <v>275</v>
      </c>
      <c r="AN287" s="24"/>
      <c r="AO287" s="24"/>
      <c r="AP287" s="24"/>
      <c r="AQ287" s="24"/>
      <c r="AR287" s="24"/>
      <c r="AS287" s="24"/>
      <c r="AT287" s="49" t="e">
        <f>INT(AT286*AE287/100)</f>
        <v>#REF!</v>
      </c>
      <c r="AU287" s="49"/>
      <c r="AV287" s="49"/>
      <c r="AW287" s="49"/>
      <c r="AX287" s="49"/>
      <c r="AY287" s="49"/>
      <c r="AZ287" s="49"/>
      <c r="BA287" s="49"/>
      <c r="BB287" s="24" t="s">
        <v>272</v>
      </c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47"/>
    </row>
    <row r="288" spans="1:96" ht="18" hidden="1" customHeight="1" thickTop="1">
      <c r="A288" s="36"/>
      <c r="B288" s="24"/>
      <c r="C288" s="24"/>
      <c r="D288" s="50"/>
      <c r="E288" s="51" t="s">
        <v>243</v>
      </c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  <c r="AP288" s="50"/>
      <c r="AQ288" s="50"/>
      <c r="AR288" s="50"/>
      <c r="AS288" s="50"/>
      <c r="AT288" s="52" t="e">
        <f>INT(SUM(AT286:AT287))</f>
        <v>#REF!</v>
      </c>
      <c r="AU288" s="51"/>
      <c r="AV288" s="51"/>
      <c r="AW288" s="51"/>
      <c r="AX288" s="51"/>
      <c r="AY288" s="51"/>
      <c r="AZ288" s="51"/>
      <c r="BA288" s="51"/>
      <c r="BB288" s="50" t="s">
        <v>272</v>
      </c>
      <c r="BC288" s="50"/>
      <c r="BD288" s="50"/>
      <c r="BE288" s="50"/>
      <c r="BF288" s="50"/>
      <c r="BG288" s="50"/>
      <c r="BH288" s="50"/>
      <c r="BI288" s="50"/>
      <c r="BJ288" s="50"/>
      <c r="BK288" s="50"/>
      <c r="BL288" s="50"/>
      <c r="BM288" s="50"/>
      <c r="BN288" s="50"/>
      <c r="BO288" s="50"/>
      <c r="BP288" s="50"/>
      <c r="BQ288" s="50"/>
      <c r="BR288" s="50"/>
      <c r="BS288" s="50"/>
      <c r="BT288" s="50"/>
      <c r="BU288" s="50"/>
      <c r="BV288" s="50"/>
      <c r="BW288" s="50"/>
      <c r="BX288" s="50"/>
      <c r="BY288" s="50"/>
      <c r="BZ288" s="50"/>
      <c r="CA288" s="50"/>
      <c r="CB288" s="50"/>
      <c r="CC288" s="50"/>
      <c r="CD288" s="50"/>
      <c r="CE288" s="50"/>
      <c r="CF288" s="50"/>
      <c r="CG288" s="50"/>
      <c r="CH288" s="50"/>
      <c r="CI288" s="50"/>
      <c r="CJ288" s="24"/>
      <c r="CK288" s="24"/>
      <c r="CL288" s="24"/>
      <c r="CM288" s="24"/>
      <c r="CN288" s="24"/>
      <c r="CO288" s="24"/>
      <c r="CP288" s="47"/>
    </row>
    <row r="289" spans="1:94" ht="18" hidden="1" customHeight="1">
      <c r="A289" s="36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47"/>
    </row>
    <row r="290" spans="1:94" ht="18" hidden="1" customHeight="1">
      <c r="A290" s="36"/>
      <c r="B290" s="24"/>
      <c r="C290" s="24"/>
      <c r="D290" s="24" t="s">
        <v>291</v>
      </c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47"/>
    </row>
    <row r="291" spans="1:94" ht="18" hidden="1" customHeight="1" thickBot="1">
      <c r="A291" s="36"/>
      <c r="B291" s="24"/>
      <c r="C291" s="24"/>
      <c r="D291" s="24"/>
      <c r="E291" s="24" t="s">
        <v>315</v>
      </c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49">
        <v>1746</v>
      </c>
      <c r="AB291" s="38"/>
      <c r="AC291" s="38"/>
      <c r="AD291" s="38"/>
      <c r="AE291" s="38"/>
      <c r="AF291" s="38"/>
      <c r="AG291" s="38"/>
      <c r="AH291" s="38"/>
      <c r="AI291" s="38" t="s">
        <v>289</v>
      </c>
      <c r="AJ291" s="38"/>
      <c r="AK291" s="675">
        <v>10000000</v>
      </c>
      <c r="AL291" s="676"/>
      <c r="AM291" s="676"/>
      <c r="AN291" s="676"/>
      <c r="AO291" s="676"/>
      <c r="AP291" s="676"/>
      <c r="AQ291" s="676"/>
      <c r="AR291" s="676"/>
      <c r="AS291" s="676"/>
      <c r="AT291" s="676"/>
      <c r="AU291" s="676"/>
      <c r="AV291" s="38" t="s">
        <v>288</v>
      </c>
      <c r="AW291" s="38"/>
      <c r="AX291" s="49">
        <f>INT(BW278*$CR$4/1000)</f>
        <v>3016029</v>
      </c>
      <c r="AY291" s="38"/>
      <c r="AZ291" s="38"/>
      <c r="BA291" s="38"/>
      <c r="BB291" s="38"/>
      <c r="BC291" s="38"/>
      <c r="BD291" s="38"/>
      <c r="BE291" s="38"/>
      <c r="BF291" s="38"/>
      <c r="BG291" s="24" t="s">
        <v>276</v>
      </c>
      <c r="BH291" s="24"/>
      <c r="BI291" s="24"/>
      <c r="BJ291" s="24"/>
      <c r="BK291" s="24"/>
      <c r="BL291" s="24"/>
      <c r="BM291" s="24"/>
      <c r="BN291" s="49">
        <f>INT(AA291/AK291*AX291*1000)</f>
        <v>526598</v>
      </c>
      <c r="BO291" s="49"/>
      <c r="BP291" s="49"/>
      <c r="BQ291" s="49"/>
      <c r="BR291" s="49"/>
      <c r="BS291" s="49"/>
      <c r="BT291" s="49"/>
      <c r="BU291" s="49"/>
      <c r="BV291" s="24" t="s">
        <v>272</v>
      </c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47"/>
    </row>
    <row r="292" spans="1:94" ht="18" hidden="1" customHeight="1" thickTop="1">
      <c r="A292" s="36"/>
      <c r="B292" s="24"/>
      <c r="C292" s="24"/>
      <c r="D292" s="50"/>
      <c r="E292" s="51" t="s">
        <v>243</v>
      </c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50"/>
      <c r="AV292" s="50"/>
      <c r="AW292" s="50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50"/>
      <c r="BJ292" s="50"/>
      <c r="BK292" s="50"/>
      <c r="BL292" s="50"/>
      <c r="BM292" s="50"/>
      <c r="BN292" s="52">
        <f>SUM(BN291)</f>
        <v>526598</v>
      </c>
      <c r="BO292" s="51"/>
      <c r="BP292" s="51"/>
      <c r="BQ292" s="51"/>
      <c r="BR292" s="51"/>
      <c r="BS292" s="51"/>
      <c r="BT292" s="51"/>
      <c r="BU292" s="51"/>
      <c r="BV292" s="50" t="s">
        <v>272</v>
      </c>
      <c r="BW292" s="50"/>
      <c r="BX292" s="50"/>
      <c r="BY292" s="50"/>
      <c r="BZ292" s="50"/>
      <c r="CA292" s="50"/>
      <c r="CB292" s="50"/>
      <c r="CC292" s="50"/>
      <c r="CD292" s="50"/>
      <c r="CE292" s="50"/>
      <c r="CF292" s="50"/>
      <c r="CG292" s="50"/>
      <c r="CH292" s="50"/>
      <c r="CI292" s="50"/>
      <c r="CJ292" s="24"/>
      <c r="CK292" s="24"/>
      <c r="CL292" s="24"/>
      <c r="CM292" s="24"/>
      <c r="CN292" s="24"/>
      <c r="CO292" s="24"/>
      <c r="CP292" s="47"/>
    </row>
    <row r="293" spans="1:94" ht="18" hidden="1" customHeight="1">
      <c r="A293" s="36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47"/>
    </row>
    <row r="294" spans="1:94" ht="18" hidden="1" customHeight="1">
      <c r="A294" s="36"/>
      <c r="B294" s="24"/>
      <c r="C294" s="24"/>
      <c r="D294" s="24"/>
      <c r="E294" s="24" t="s">
        <v>277</v>
      </c>
      <c r="F294" s="24"/>
      <c r="G294" s="24"/>
      <c r="H294" s="24"/>
      <c r="I294" s="24"/>
      <c r="J294" s="24"/>
      <c r="K294" s="24"/>
      <c r="L294" s="24"/>
      <c r="M294" s="24"/>
      <c r="N294" s="24"/>
      <c r="O294" s="53" t="e">
        <f>BU282</f>
        <v>#REF!</v>
      </c>
      <c r="P294" s="54"/>
      <c r="Q294" s="54"/>
      <c r="R294" s="54"/>
      <c r="S294" s="54"/>
      <c r="T294" s="54"/>
      <c r="U294" s="54"/>
      <c r="V294" s="54"/>
      <c r="W294" s="54"/>
      <c r="X294" s="54"/>
      <c r="Y294" s="38" t="s">
        <v>278</v>
      </c>
      <c r="Z294" s="38"/>
      <c r="AA294" s="53" t="e">
        <f>AT288</f>
        <v>#REF!</v>
      </c>
      <c r="AB294" s="54"/>
      <c r="AC294" s="54"/>
      <c r="AD294" s="54"/>
      <c r="AE294" s="54"/>
      <c r="AF294" s="54"/>
      <c r="AG294" s="54"/>
      <c r="AH294" s="54"/>
      <c r="AI294" s="54"/>
      <c r="AJ294" s="54"/>
      <c r="AK294" s="38" t="s">
        <v>278</v>
      </c>
      <c r="AL294" s="38"/>
      <c r="AM294" s="53">
        <f>BN292</f>
        <v>526598</v>
      </c>
      <c r="AN294" s="54"/>
      <c r="AO294" s="54"/>
      <c r="AP294" s="54"/>
      <c r="AQ294" s="54"/>
      <c r="AR294" s="54"/>
      <c r="AS294" s="54"/>
      <c r="AT294" s="54"/>
      <c r="AU294" s="54"/>
      <c r="AV294" s="54"/>
      <c r="AW294" s="39" t="s">
        <v>242</v>
      </c>
      <c r="AX294" s="38"/>
      <c r="AY294" s="53" t="e">
        <f>O294+AA294+AM294</f>
        <v>#REF!</v>
      </c>
      <c r="AZ294" s="54"/>
      <c r="BA294" s="54"/>
      <c r="BB294" s="54"/>
      <c r="BC294" s="54"/>
      <c r="BD294" s="54"/>
      <c r="BE294" s="54"/>
      <c r="BF294" s="54"/>
      <c r="BG294" s="54"/>
      <c r="BH294" s="54"/>
      <c r="BI294" s="24" t="s">
        <v>272</v>
      </c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47"/>
    </row>
    <row r="295" spans="1:94" ht="18" hidden="1" customHeight="1">
      <c r="A295" s="36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53"/>
      <c r="P295" s="54"/>
      <c r="Q295" s="54"/>
      <c r="R295" s="54"/>
      <c r="S295" s="54"/>
      <c r="T295" s="54"/>
      <c r="U295" s="54"/>
      <c r="V295" s="54"/>
      <c r="W295" s="54"/>
      <c r="X295" s="54"/>
      <c r="Y295" s="38"/>
      <c r="Z295" s="38"/>
      <c r="AA295" s="53"/>
      <c r="AB295" s="54"/>
      <c r="AC295" s="54"/>
      <c r="AD295" s="54"/>
      <c r="AE295" s="54"/>
      <c r="AF295" s="54"/>
      <c r="AG295" s="54"/>
      <c r="AH295" s="54"/>
      <c r="AI295" s="54"/>
      <c r="AJ295" s="54"/>
      <c r="AK295" s="38"/>
      <c r="AL295" s="38"/>
      <c r="AM295" s="53"/>
      <c r="AN295" s="54"/>
      <c r="AO295" s="54"/>
      <c r="AP295" s="54"/>
      <c r="AQ295" s="54"/>
      <c r="AR295" s="54"/>
      <c r="AS295" s="54"/>
      <c r="AT295" s="54"/>
      <c r="AU295" s="54"/>
      <c r="AV295" s="54"/>
      <c r="AW295" s="39"/>
      <c r="AX295" s="38"/>
      <c r="AY295" s="53"/>
      <c r="AZ295" s="54"/>
      <c r="BA295" s="54"/>
      <c r="BB295" s="54"/>
      <c r="BC295" s="54"/>
      <c r="BD295" s="54"/>
      <c r="BE295" s="54"/>
      <c r="BF295" s="54"/>
      <c r="BG295" s="54"/>
      <c r="BH295" s="5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47"/>
    </row>
    <row r="296" spans="1:94" ht="18" hidden="1" customHeight="1">
      <c r="A296" s="36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53"/>
      <c r="P296" s="54"/>
      <c r="Q296" s="54"/>
      <c r="R296" s="54"/>
      <c r="S296" s="54"/>
      <c r="T296" s="54"/>
      <c r="U296" s="54"/>
      <c r="V296" s="54"/>
      <c r="W296" s="54"/>
      <c r="X296" s="54"/>
      <c r="Y296" s="38"/>
      <c r="Z296" s="38"/>
      <c r="AA296" s="53"/>
      <c r="AB296" s="54"/>
      <c r="AC296" s="54"/>
      <c r="AD296" s="54"/>
      <c r="AE296" s="54"/>
      <c r="AF296" s="54"/>
      <c r="AG296" s="54"/>
      <c r="AH296" s="54"/>
      <c r="AI296" s="54"/>
      <c r="AJ296" s="54"/>
      <c r="AK296" s="38"/>
      <c r="AL296" s="38"/>
      <c r="AM296" s="53"/>
      <c r="AN296" s="54"/>
      <c r="AO296" s="54"/>
      <c r="AP296" s="54"/>
      <c r="AQ296" s="54"/>
      <c r="AR296" s="54"/>
      <c r="AS296" s="54"/>
      <c r="AT296" s="54"/>
      <c r="AU296" s="54"/>
      <c r="AV296" s="54"/>
      <c r="AW296" s="39"/>
      <c r="AX296" s="38"/>
      <c r="AY296" s="53"/>
      <c r="AZ296" s="54"/>
      <c r="BA296" s="54"/>
      <c r="BB296" s="54"/>
      <c r="BC296" s="54"/>
      <c r="BD296" s="54"/>
      <c r="BE296" s="54"/>
      <c r="BF296" s="54"/>
      <c r="BG296" s="54"/>
      <c r="BH296" s="5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47"/>
    </row>
    <row r="297" spans="1:94" ht="18" hidden="1" customHeight="1">
      <c r="A297" s="36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53"/>
      <c r="P297" s="54"/>
      <c r="Q297" s="54"/>
      <c r="R297" s="54"/>
      <c r="S297" s="54"/>
      <c r="T297" s="54"/>
      <c r="U297" s="54"/>
      <c r="V297" s="54"/>
      <c r="W297" s="54"/>
      <c r="X297" s="54"/>
      <c r="Y297" s="38"/>
      <c r="Z297" s="38"/>
      <c r="AA297" s="53"/>
      <c r="AB297" s="54"/>
      <c r="AC297" s="54"/>
      <c r="AD297" s="54"/>
      <c r="AE297" s="54"/>
      <c r="AF297" s="54"/>
      <c r="AG297" s="54"/>
      <c r="AH297" s="54"/>
      <c r="AI297" s="54"/>
      <c r="AJ297" s="54"/>
      <c r="AK297" s="38"/>
      <c r="AL297" s="38"/>
      <c r="AM297" s="53"/>
      <c r="AN297" s="54"/>
      <c r="AO297" s="54"/>
      <c r="AP297" s="54"/>
      <c r="AQ297" s="54"/>
      <c r="AR297" s="54"/>
      <c r="AS297" s="54"/>
      <c r="AT297" s="54"/>
      <c r="AU297" s="54"/>
      <c r="AV297" s="54"/>
      <c r="AW297" s="39"/>
      <c r="AX297" s="38"/>
      <c r="AY297" s="53"/>
      <c r="AZ297" s="54"/>
      <c r="BA297" s="54"/>
      <c r="BB297" s="54"/>
      <c r="BC297" s="54"/>
      <c r="BD297" s="54"/>
      <c r="BE297" s="54"/>
      <c r="BF297" s="54"/>
      <c r="BG297" s="54"/>
      <c r="BH297" s="5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47"/>
    </row>
    <row r="298" spans="1:94" ht="18" hidden="1" customHeight="1">
      <c r="A298" s="36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53"/>
      <c r="P298" s="54"/>
      <c r="Q298" s="54"/>
      <c r="R298" s="54"/>
      <c r="S298" s="54"/>
      <c r="T298" s="54"/>
      <c r="U298" s="54"/>
      <c r="V298" s="54"/>
      <c r="W298" s="54"/>
      <c r="X298" s="54"/>
      <c r="Y298" s="38"/>
      <c r="Z298" s="38"/>
      <c r="AA298" s="53"/>
      <c r="AB298" s="54"/>
      <c r="AC298" s="54"/>
      <c r="AD298" s="54"/>
      <c r="AE298" s="54"/>
      <c r="AF298" s="54"/>
      <c r="AG298" s="54"/>
      <c r="AH298" s="54"/>
      <c r="AI298" s="54"/>
      <c r="AJ298" s="54"/>
      <c r="AK298" s="38"/>
      <c r="AL298" s="38"/>
      <c r="AM298" s="53"/>
      <c r="AN298" s="54"/>
      <c r="AO298" s="54"/>
      <c r="AP298" s="54"/>
      <c r="AQ298" s="54"/>
      <c r="AR298" s="54"/>
      <c r="AS298" s="54"/>
      <c r="AT298" s="54"/>
      <c r="AU298" s="54"/>
      <c r="AV298" s="54"/>
      <c r="AW298" s="39"/>
      <c r="AX298" s="38"/>
      <c r="AY298" s="53"/>
      <c r="AZ298" s="54"/>
      <c r="BA298" s="54"/>
      <c r="BB298" s="54"/>
      <c r="BC298" s="54"/>
      <c r="BD298" s="54"/>
      <c r="BE298" s="54"/>
      <c r="BF298" s="54"/>
      <c r="BG298" s="54"/>
      <c r="BH298" s="5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47"/>
    </row>
    <row r="299" spans="1:94" ht="18" hidden="1" customHeight="1">
      <c r="A299" s="36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53"/>
      <c r="P299" s="54"/>
      <c r="Q299" s="54"/>
      <c r="R299" s="54"/>
      <c r="S299" s="54"/>
      <c r="T299" s="54"/>
      <c r="U299" s="54"/>
      <c r="V299" s="54"/>
      <c r="W299" s="54"/>
      <c r="X299" s="54"/>
      <c r="Y299" s="38"/>
      <c r="Z299" s="38"/>
      <c r="AA299" s="53"/>
      <c r="AB299" s="54"/>
      <c r="AC299" s="54"/>
      <c r="AD299" s="54"/>
      <c r="AE299" s="54"/>
      <c r="AF299" s="54"/>
      <c r="AG299" s="54"/>
      <c r="AH299" s="54"/>
      <c r="AI299" s="54"/>
      <c r="AJ299" s="54"/>
      <c r="AK299" s="38"/>
      <c r="AL299" s="38"/>
      <c r="AM299" s="53"/>
      <c r="AN299" s="54"/>
      <c r="AO299" s="54"/>
      <c r="AP299" s="54"/>
      <c r="AQ299" s="54"/>
      <c r="AR299" s="54"/>
      <c r="AS299" s="54"/>
      <c r="AT299" s="54"/>
      <c r="AU299" s="54"/>
      <c r="AV299" s="54"/>
      <c r="AW299" s="39"/>
      <c r="AX299" s="38"/>
      <c r="AY299" s="53"/>
      <c r="AZ299" s="54"/>
      <c r="BA299" s="54"/>
      <c r="BB299" s="54"/>
      <c r="BC299" s="54"/>
      <c r="BD299" s="54"/>
      <c r="BE299" s="54"/>
      <c r="BF299" s="54"/>
      <c r="BG299" s="54"/>
      <c r="BH299" s="5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47"/>
    </row>
    <row r="300" spans="1:94" ht="18" hidden="1" customHeight="1">
      <c r="A300" s="36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53"/>
      <c r="P300" s="54"/>
      <c r="Q300" s="54"/>
      <c r="R300" s="54"/>
      <c r="S300" s="54"/>
      <c r="T300" s="54"/>
      <c r="U300" s="54"/>
      <c r="V300" s="54"/>
      <c r="W300" s="54"/>
      <c r="X300" s="54"/>
      <c r="Y300" s="38"/>
      <c r="Z300" s="38"/>
      <c r="AA300" s="53"/>
      <c r="AB300" s="54"/>
      <c r="AC300" s="54"/>
      <c r="AD300" s="54"/>
      <c r="AE300" s="54"/>
      <c r="AF300" s="54"/>
      <c r="AG300" s="54"/>
      <c r="AH300" s="54"/>
      <c r="AI300" s="54"/>
      <c r="AJ300" s="54"/>
      <c r="AK300" s="38"/>
      <c r="AL300" s="38"/>
      <c r="AM300" s="53"/>
      <c r="AN300" s="54"/>
      <c r="AO300" s="54"/>
      <c r="AP300" s="54"/>
      <c r="AQ300" s="54"/>
      <c r="AR300" s="54"/>
      <c r="AS300" s="54"/>
      <c r="AT300" s="54"/>
      <c r="AU300" s="54"/>
      <c r="AV300" s="54"/>
      <c r="AW300" s="39"/>
      <c r="AX300" s="38"/>
      <c r="AY300" s="53"/>
      <c r="AZ300" s="54"/>
      <c r="BA300" s="54"/>
      <c r="BB300" s="54"/>
      <c r="BC300" s="54"/>
      <c r="BD300" s="54"/>
      <c r="BE300" s="54"/>
      <c r="BF300" s="54"/>
      <c r="BG300" s="54"/>
      <c r="BH300" s="5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47"/>
    </row>
    <row r="301" spans="1:94" ht="18" hidden="1" customHeight="1">
      <c r="A301" s="36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53"/>
      <c r="P301" s="54"/>
      <c r="Q301" s="54"/>
      <c r="R301" s="54"/>
      <c r="S301" s="54"/>
      <c r="T301" s="54"/>
      <c r="U301" s="54"/>
      <c r="V301" s="54"/>
      <c r="W301" s="54"/>
      <c r="X301" s="54"/>
      <c r="Y301" s="38"/>
      <c r="Z301" s="38"/>
      <c r="AA301" s="53"/>
      <c r="AB301" s="54"/>
      <c r="AC301" s="54"/>
      <c r="AD301" s="54"/>
      <c r="AE301" s="54"/>
      <c r="AF301" s="54"/>
      <c r="AG301" s="54"/>
      <c r="AH301" s="54"/>
      <c r="AI301" s="54"/>
      <c r="AJ301" s="54"/>
      <c r="AK301" s="38"/>
      <c r="AL301" s="38"/>
      <c r="AM301" s="53"/>
      <c r="AN301" s="54"/>
      <c r="AO301" s="54"/>
      <c r="AP301" s="54"/>
      <c r="AQ301" s="54"/>
      <c r="AR301" s="54"/>
      <c r="AS301" s="54"/>
      <c r="AT301" s="54"/>
      <c r="AU301" s="54"/>
      <c r="AV301" s="54"/>
      <c r="AW301" s="39"/>
      <c r="AX301" s="38"/>
      <c r="AY301" s="53"/>
      <c r="AZ301" s="54"/>
      <c r="BA301" s="54"/>
      <c r="BB301" s="54"/>
      <c r="BC301" s="54"/>
      <c r="BD301" s="54"/>
      <c r="BE301" s="54"/>
      <c r="BF301" s="54"/>
      <c r="BG301" s="54"/>
      <c r="BH301" s="5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47"/>
    </row>
    <row r="302" spans="1:94" ht="18" hidden="1" customHeight="1">
      <c r="A302" s="36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53"/>
      <c r="P302" s="54"/>
      <c r="Q302" s="54"/>
      <c r="R302" s="54"/>
      <c r="S302" s="54"/>
      <c r="T302" s="54"/>
      <c r="U302" s="54"/>
      <c r="V302" s="54"/>
      <c r="W302" s="54"/>
      <c r="X302" s="54"/>
      <c r="Y302" s="38"/>
      <c r="Z302" s="38"/>
      <c r="AA302" s="53"/>
      <c r="AB302" s="54"/>
      <c r="AC302" s="54"/>
      <c r="AD302" s="54"/>
      <c r="AE302" s="54"/>
      <c r="AF302" s="54"/>
      <c r="AG302" s="54"/>
      <c r="AH302" s="54"/>
      <c r="AI302" s="54"/>
      <c r="AJ302" s="54"/>
      <c r="AK302" s="38"/>
      <c r="AL302" s="38"/>
      <c r="AM302" s="53"/>
      <c r="AN302" s="54"/>
      <c r="AO302" s="54"/>
      <c r="AP302" s="54"/>
      <c r="AQ302" s="54"/>
      <c r="AR302" s="54"/>
      <c r="AS302" s="54"/>
      <c r="AT302" s="54"/>
      <c r="AU302" s="54"/>
      <c r="AV302" s="54"/>
      <c r="AW302" s="39"/>
      <c r="AX302" s="38"/>
      <c r="AY302" s="53"/>
      <c r="AZ302" s="54"/>
      <c r="BA302" s="54"/>
      <c r="BB302" s="54"/>
      <c r="BC302" s="54"/>
      <c r="BD302" s="54"/>
      <c r="BE302" s="54"/>
      <c r="BF302" s="54"/>
      <c r="BG302" s="54"/>
      <c r="BH302" s="5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47"/>
    </row>
    <row r="303" spans="1:94" ht="18" hidden="1" customHeight="1">
      <c r="A303" s="41"/>
      <c r="B303" s="42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42"/>
      <c r="AK303" s="42"/>
      <c r="AL303" s="42"/>
      <c r="AM303" s="42"/>
      <c r="AN303" s="42"/>
      <c r="AO303" s="42"/>
      <c r="AP303" s="42"/>
      <c r="AQ303" s="42"/>
      <c r="AR303" s="42"/>
      <c r="AS303" s="42"/>
      <c r="AT303" s="42"/>
      <c r="AU303" s="42"/>
      <c r="AV303" s="42"/>
      <c r="AW303" s="42"/>
      <c r="AX303" s="42"/>
      <c r="AY303" s="42"/>
      <c r="AZ303" s="42"/>
      <c r="BA303" s="42"/>
      <c r="BB303" s="42"/>
      <c r="BC303" s="42"/>
      <c r="BD303" s="42"/>
      <c r="BE303" s="42"/>
      <c r="BF303" s="42"/>
      <c r="BG303" s="42"/>
      <c r="BH303" s="42"/>
      <c r="BI303" s="42"/>
      <c r="BJ303" s="42"/>
      <c r="BK303" s="42"/>
      <c r="BL303" s="42"/>
      <c r="BM303" s="42"/>
      <c r="BN303" s="42"/>
      <c r="BO303" s="42"/>
      <c r="BP303" s="42"/>
      <c r="BQ303" s="42"/>
      <c r="BR303" s="42"/>
      <c r="BS303" s="42"/>
      <c r="BT303" s="42"/>
      <c r="BU303" s="42"/>
      <c r="BV303" s="42"/>
      <c r="BW303" s="42"/>
      <c r="BX303" s="42"/>
      <c r="BY303" s="42"/>
      <c r="BZ303" s="42"/>
      <c r="CA303" s="42"/>
      <c r="CB303" s="42"/>
      <c r="CC303" s="42"/>
      <c r="CD303" s="42"/>
      <c r="CE303" s="42"/>
      <c r="CF303" s="42"/>
      <c r="CG303" s="42"/>
      <c r="CH303" s="42"/>
      <c r="CI303" s="42"/>
      <c r="CJ303" s="42"/>
      <c r="CK303" s="42"/>
      <c r="CL303" s="42"/>
      <c r="CM303" s="42"/>
      <c r="CN303" s="42"/>
      <c r="CO303" s="42"/>
      <c r="CP303" s="55"/>
    </row>
    <row r="304" spans="1:94" ht="30.75" hidden="1" customHeight="1">
      <c r="A304" s="713" t="s">
        <v>318</v>
      </c>
      <c r="B304" s="714"/>
      <c r="C304" s="714"/>
      <c r="D304" s="714"/>
      <c r="E304" s="714"/>
      <c r="F304" s="714"/>
      <c r="G304" s="714"/>
      <c r="H304" s="714"/>
      <c r="I304" s="714"/>
      <c r="J304" s="714"/>
      <c r="K304" s="714"/>
      <c r="L304" s="714"/>
      <c r="M304" s="714"/>
      <c r="N304" s="714"/>
      <c r="O304" s="714"/>
      <c r="P304" s="714"/>
      <c r="Q304" s="714"/>
      <c r="R304" s="714"/>
      <c r="S304" s="714"/>
      <c r="T304" s="714"/>
      <c r="U304" s="714"/>
      <c r="V304" s="714"/>
      <c r="W304" s="714"/>
      <c r="X304" s="714"/>
      <c r="Y304" s="714"/>
      <c r="Z304" s="714"/>
      <c r="AA304" s="714"/>
      <c r="AB304" s="714"/>
      <c r="AC304" s="714"/>
      <c r="AD304" s="714"/>
      <c r="AE304" s="714"/>
      <c r="AF304" s="714"/>
      <c r="AG304" s="714"/>
      <c r="AH304" s="714"/>
      <c r="AI304" s="714"/>
      <c r="AJ304" s="714"/>
      <c r="AK304" s="714"/>
      <c r="AL304" s="714"/>
      <c r="AM304" s="714"/>
      <c r="AN304" s="714"/>
      <c r="AO304" s="714"/>
      <c r="AP304" s="714"/>
      <c r="AQ304" s="714"/>
      <c r="AR304" s="714"/>
      <c r="AS304" s="714"/>
      <c r="AT304" s="714"/>
      <c r="AU304" s="714"/>
      <c r="AV304" s="714"/>
      <c r="AW304" s="714"/>
      <c r="AX304" s="714"/>
      <c r="AY304" s="714"/>
      <c r="AZ304" s="714"/>
      <c r="BA304" s="714"/>
      <c r="BB304" s="714"/>
      <c r="BC304" s="714"/>
      <c r="BD304" s="714"/>
      <c r="BE304" s="714"/>
      <c r="BF304" s="714"/>
      <c r="BG304" s="714"/>
      <c r="BH304" s="714"/>
      <c r="BI304" s="714"/>
      <c r="BJ304" s="714"/>
      <c r="BK304" s="714"/>
      <c r="BL304" s="714"/>
      <c r="BM304" s="714"/>
      <c r="BN304" s="714"/>
      <c r="BO304" s="714"/>
      <c r="BP304" s="714"/>
      <c r="BQ304" s="714"/>
      <c r="BR304" s="714"/>
      <c r="BS304" s="714"/>
      <c r="BT304" s="714"/>
      <c r="BU304" s="714"/>
      <c r="BV304" s="714"/>
      <c r="BW304" s="714"/>
      <c r="BX304" s="714"/>
      <c r="BY304" s="714"/>
      <c r="BZ304" s="714"/>
      <c r="CA304" s="714"/>
      <c r="CB304" s="714"/>
      <c r="CC304" s="714"/>
      <c r="CD304" s="714"/>
      <c r="CE304" s="714"/>
      <c r="CF304" s="714"/>
      <c r="CG304" s="714"/>
      <c r="CH304" s="714"/>
      <c r="CI304" s="714"/>
      <c r="CJ304" s="714"/>
      <c r="CK304" s="714"/>
      <c r="CL304" s="714"/>
      <c r="CM304" s="714"/>
      <c r="CN304" s="714"/>
      <c r="CO304" s="714"/>
      <c r="CP304" s="715"/>
    </row>
    <row r="305" spans="1:96" ht="18" hidden="1" customHeight="1">
      <c r="A305" s="43"/>
      <c r="B305" s="45"/>
      <c r="C305" s="45"/>
      <c r="D305" s="44" t="s">
        <v>280</v>
      </c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4" t="s">
        <v>319</v>
      </c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 t="s">
        <v>282</v>
      </c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5"/>
      <c r="BW305" s="56">
        <v>1764</v>
      </c>
      <c r="BX305" s="57"/>
      <c r="BY305" s="57"/>
      <c r="BZ305" s="57"/>
      <c r="CA305" s="57"/>
      <c r="CB305" s="57"/>
      <c r="CC305" s="57"/>
      <c r="CD305" s="57"/>
      <c r="CE305" s="57"/>
      <c r="CF305" s="57"/>
      <c r="CG305" s="45" t="s">
        <v>295</v>
      </c>
      <c r="CH305" s="45"/>
      <c r="CI305" s="45"/>
      <c r="CJ305" s="45"/>
      <c r="CK305" s="45"/>
      <c r="CL305" s="45"/>
      <c r="CM305" s="45"/>
      <c r="CN305" s="45"/>
      <c r="CO305" s="45"/>
      <c r="CP305" s="58"/>
      <c r="CR305" s="22"/>
    </row>
    <row r="306" spans="1:96" ht="18" hidden="1" customHeight="1">
      <c r="A306" s="36"/>
      <c r="B306" s="24"/>
      <c r="C306" s="24"/>
      <c r="D306" s="24" t="s">
        <v>169</v>
      </c>
      <c r="E306" s="24"/>
      <c r="F306" s="24"/>
      <c r="G306" s="24"/>
      <c r="H306" s="24"/>
      <c r="I306" s="24"/>
      <c r="J306" s="24"/>
      <c r="K306" s="24"/>
      <c r="L306" s="24"/>
      <c r="M306" s="24" t="s">
        <v>284</v>
      </c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47"/>
    </row>
    <row r="307" spans="1:96" ht="18" hidden="1" customHeight="1">
      <c r="A307" s="36"/>
      <c r="B307" s="24"/>
      <c r="C307" s="24"/>
      <c r="D307" s="24"/>
      <c r="E307" s="24" t="s">
        <v>285</v>
      </c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46">
        <v>1</v>
      </c>
      <c r="V307" s="38"/>
      <c r="W307" s="38"/>
      <c r="X307" s="38"/>
      <c r="Y307" s="38"/>
      <c r="Z307" s="38" t="s">
        <v>286</v>
      </c>
      <c r="AA307" s="38"/>
      <c r="AB307" s="38"/>
      <c r="AC307" s="38"/>
      <c r="AD307" s="38"/>
      <c r="AE307" s="20" t="e">
        <f>$CR$5</f>
        <v>#REF!</v>
      </c>
      <c r="AF307" s="38"/>
      <c r="AG307" s="38"/>
      <c r="AH307" s="38"/>
      <c r="AI307" s="38"/>
      <c r="AJ307" s="38"/>
      <c r="AK307" s="38"/>
      <c r="AL307" s="38"/>
      <c r="AM307" s="24" t="s">
        <v>287</v>
      </c>
      <c r="AN307" s="24"/>
      <c r="AO307" s="24"/>
      <c r="AP307" s="24"/>
      <c r="AQ307" s="24"/>
      <c r="AR307" s="24"/>
      <c r="AS307" s="24"/>
      <c r="AT307" s="24"/>
      <c r="AU307" s="38">
        <v>8</v>
      </c>
      <c r="AV307" s="38"/>
      <c r="AW307" s="38"/>
      <c r="AX307" s="38" t="s">
        <v>288</v>
      </c>
      <c r="AY307" s="38"/>
      <c r="AZ307" s="38">
        <v>25</v>
      </c>
      <c r="BA307" s="38"/>
      <c r="BB307" s="38"/>
      <c r="BC307" s="38" t="s">
        <v>289</v>
      </c>
      <c r="BD307" s="38"/>
      <c r="BE307" s="38">
        <v>20</v>
      </c>
      <c r="BF307" s="38"/>
      <c r="BG307" s="38"/>
      <c r="BH307" s="38" t="s">
        <v>288</v>
      </c>
      <c r="BI307" s="38"/>
      <c r="BJ307" s="38">
        <v>16</v>
      </c>
      <c r="BK307" s="38"/>
      <c r="BL307" s="38"/>
      <c r="BM307" s="38" t="s">
        <v>289</v>
      </c>
      <c r="BN307" s="38"/>
      <c r="BO307" s="46">
        <v>12</v>
      </c>
      <c r="BP307" s="46"/>
      <c r="BQ307" s="46"/>
      <c r="BR307" s="24"/>
      <c r="BS307" s="39" t="s">
        <v>242</v>
      </c>
      <c r="BT307" s="38"/>
      <c r="BU307" s="49" t="e">
        <f>INT(U307*AE307*(1/AU307*(AZ307/BE307)*(BJ307/BO307)))</f>
        <v>#REF!</v>
      </c>
      <c r="BV307" s="38"/>
      <c r="BW307" s="38"/>
      <c r="BX307" s="38"/>
      <c r="BY307" s="38"/>
      <c r="BZ307" s="38"/>
      <c r="CA307" s="38"/>
      <c r="CB307" s="38"/>
      <c r="CC307" s="24" t="s">
        <v>272</v>
      </c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47"/>
    </row>
    <row r="308" spans="1:96" ht="18" hidden="1" customHeight="1" thickBot="1">
      <c r="A308" s="36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46"/>
      <c r="V308" s="38"/>
      <c r="W308" s="38"/>
      <c r="X308" s="38"/>
      <c r="Y308" s="38"/>
      <c r="Z308" s="38"/>
      <c r="AA308" s="38"/>
      <c r="AB308" s="38"/>
      <c r="AC308" s="38"/>
      <c r="AD308" s="38"/>
      <c r="AE308" s="19"/>
      <c r="AF308" s="38"/>
      <c r="AG308" s="38"/>
      <c r="AH308" s="38"/>
      <c r="AI308" s="38"/>
      <c r="AJ308" s="38"/>
      <c r="AK308" s="38"/>
      <c r="AL308" s="38"/>
      <c r="AM308" s="24"/>
      <c r="AN308" s="24"/>
      <c r="AO308" s="24"/>
      <c r="AP308" s="24"/>
      <c r="AQ308" s="24"/>
      <c r="AR308" s="24"/>
      <c r="AS308" s="24"/>
      <c r="AT308" s="24"/>
      <c r="AU308" s="38"/>
      <c r="AV308" s="38"/>
      <c r="AW308" s="38"/>
      <c r="AX308" s="38"/>
      <c r="AY308" s="38"/>
      <c r="AZ308" s="38"/>
      <c r="BA308" s="38"/>
      <c r="BB308" s="38"/>
      <c r="BC308" s="38"/>
      <c r="BD308" s="38"/>
      <c r="BE308" s="38"/>
      <c r="BF308" s="38"/>
      <c r="BG308" s="38"/>
      <c r="BH308" s="38"/>
      <c r="BI308" s="38"/>
      <c r="BJ308" s="38"/>
      <c r="BK308" s="38"/>
      <c r="BL308" s="38"/>
      <c r="BM308" s="38"/>
      <c r="BN308" s="38"/>
      <c r="BO308" s="46"/>
      <c r="BP308" s="46"/>
      <c r="BQ308" s="46"/>
      <c r="BR308" s="24"/>
      <c r="BS308" s="39"/>
      <c r="BT308" s="38"/>
      <c r="BU308" s="49"/>
      <c r="BV308" s="38"/>
      <c r="BW308" s="38"/>
      <c r="BX308" s="38"/>
      <c r="BY308" s="38"/>
      <c r="BZ308" s="38"/>
      <c r="CA308" s="38"/>
      <c r="CB308" s="38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47"/>
    </row>
    <row r="309" spans="1:96" ht="18" hidden="1" customHeight="1" thickTop="1">
      <c r="A309" s="36"/>
      <c r="B309" s="24"/>
      <c r="C309" s="24"/>
      <c r="D309" s="50"/>
      <c r="E309" s="51" t="s">
        <v>243</v>
      </c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50"/>
      <c r="AV309" s="50"/>
      <c r="AW309" s="50"/>
      <c r="AX309" s="50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50"/>
      <c r="BJ309" s="50"/>
      <c r="BK309" s="50"/>
      <c r="BL309" s="50"/>
      <c r="BM309" s="50"/>
      <c r="BN309" s="50"/>
      <c r="BO309" s="50"/>
      <c r="BP309" s="50"/>
      <c r="BQ309" s="50"/>
      <c r="BR309" s="50"/>
      <c r="BS309" s="50"/>
      <c r="BT309" s="50"/>
      <c r="BU309" s="52" t="e">
        <f>INT(SUM(BU307:BU308))</f>
        <v>#REF!</v>
      </c>
      <c r="BV309" s="51"/>
      <c r="BW309" s="51"/>
      <c r="BX309" s="51"/>
      <c r="BY309" s="51"/>
      <c r="BZ309" s="51"/>
      <c r="CA309" s="51"/>
      <c r="CB309" s="51"/>
      <c r="CC309" s="50" t="s">
        <v>272</v>
      </c>
      <c r="CD309" s="50"/>
      <c r="CE309" s="50"/>
      <c r="CF309" s="50"/>
      <c r="CG309" s="50"/>
      <c r="CH309" s="50"/>
      <c r="CI309" s="50"/>
      <c r="CJ309" s="24"/>
      <c r="CK309" s="24"/>
      <c r="CL309" s="24"/>
      <c r="CM309" s="24"/>
      <c r="CN309" s="24"/>
      <c r="CO309" s="24"/>
      <c r="CP309" s="47"/>
    </row>
    <row r="310" spans="1:96" ht="18" hidden="1" customHeight="1">
      <c r="A310" s="36"/>
      <c r="B310" s="24"/>
      <c r="C310" s="24"/>
      <c r="D310" s="24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49"/>
      <c r="BV310" s="38"/>
      <c r="BW310" s="38"/>
      <c r="BX310" s="38"/>
      <c r="BY310" s="38"/>
      <c r="BZ310" s="38"/>
      <c r="CA310" s="38"/>
      <c r="CB310" s="38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47"/>
    </row>
    <row r="311" spans="1:96" ht="18" hidden="1" customHeight="1">
      <c r="A311" s="36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49"/>
      <c r="BW311" s="38"/>
      <c r="BX311" s="38"/>
      <c r="BY311" s="38"/>
      <c r="BZ311" s="38"/>
      <c r="CA311" s="38"/>
      <c r="CB311" s="38"/>
      <c r="CC311" s="38"/>
      <c r="CD311" s="38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47"/>
    </row>
    <row r="312" spans="1:96" ht="18" hidden="1" customHeight="1">
      <c r="A312" s="36"/>
      <c r="B312" s="24"/>
      <c r="C312" s="24"/>
      <c r="D312" s="24" t="s">
        <v>170</v>
      </c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47"/>
    </row>
    <row r="313" spans="1:96" ht="18" hidden="1" customHeight="1">
      <c r="A313" s="36"/>
      <c r="B313" s="24"/>
      <c r="C313" s="24"/>
      <c r="D313" s="24"/>
      <c r="E313" s="24" t="s">
        <v>320</v>
      </c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46">
        <v>0.8</v>
      </c>
      <c r="V313" s="38"/>
      <c r="W313" s="38"/>
      <c r="X313" s="38"/>
      <c r="Y313" s="38"/>
      <c r="Z313" s="24" t="s">
        <v>171</v>
      </c>
      <c r="AA313" s="24"/>
      <c r="AB313" s="24"/>
      <c r="AC313" s="24"/>
      <c r="AD313" s="24"/>
      <c r="AE313" s="59" t="e">
        <f>$CR$10</f>
        <v>#REF!</v>
      </c>
      <c r="AF313" s="38"/>
      <c r="AG313" s="38"/>
      <c r="AH313" s="38"/>
      <c r="AI313" s="38"/>
      <c r="AJ313" s="38"/>
      <c r="AK313" s="38"/>
      <c r="AL313" s="38"/>
      <c r="AM313" s="24" t="s">
        <v>271</v>
      </c>
      <c r="AN313" s="24"/>
      <c r="AO313" s="24"/>
      <c r="AP313" s="24"/>
      <c r="AQ313" s="24"/>
      <c r="AR313" s="24"/>
      <c r="AS313" s="24"/>
      <c r="AT313" s="49" t="e">
        <f>INT(U313*AE313)</f>
        <v>#REF!</v>
      </c>
      <c r="AU313" s="38"/>
      <c r="AV313" s="38"/>
      <c r="AW313" s="38"/>
      <c r="AX313" s="38"/>
      <c r="AY313" s="38"/>
      <c r="AZ313" s="38"/>
      <c r="BA313" s="38"/>
      <c r="BB313" s="24" t="s">
        <v>272</v>
      </c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47"/>
    </row>
    <row r="314" spans="1:96" ht="18" hidden="1" customHeight="1" thickBot="1">
      <c r="A314" s="36"/>
      <c r="B314" s="24"/>
      <c r="C314" s="24"/>
      <c r="D314" s="24"/>
      <c r="E314" s="24" t="s">
        <v>273</v>
      </c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 t="s">
        <v>274</v>
      </c>
      <c r="V314" s="24"/>
      <c r="W314" s="24"/>
      <c r="X314" s="24"/>
      <c r="Y314" s="24"/>
      <c r="Z314" s="24"/>
      <c r="AA314" s="24"/>
      <c r="AB314" s="24"/>
      <c r="AC314" s="24"/>
      <c r="AD314" s="24"/>
      <c r="AE314" s="46">
        <v>6</v>
      </c>
      <c r="AF314" s="38"/>
      <c r="AG314" s="38"/>
      <c r="AH314" s="38"/>
      <c r="AI314" s="38"/>
      <c r="AJ314" s="38"/>
      <c r="AK314" s="38"/>
      <c r="AL314" s="38"/>
      <c r="AM314" s="24" t="s">
        <v>275</v>
      </c>
      <c r="AN314" s="24"/>
      <c r="AO314" s="24"/>
      <c r="AP314" s="24"/>
      <c r="AQ314" s="24"/>
      <c r="AR314" s="24"/>
      <c r="AS314" s="24"/>
      <c r="AT314" s="49" t="e">
        <f>INT(AT313*AE314/100)</f>
        <v>#REF!</v>
      </c>
      <c r="AU314" s="49"/>
      <c r="AV314" s="49"/>
      <c r="AW314" s="49"/>
      <c r="AX314" s="49"/>
      <c r="AY314" s="49"/>
      <c r="AZ314" s="49"/>
      <c r="BA314" s="49"/>
      <c r="BB314" s="24" t="s">
        <v>272</v>
      </c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47"/>
    </row>
    <row r="315" spans="1:96" ht="18" hidden="1" customHeight="1" thickTop="1">
      <c r="A315" s="36"/>
      <c r="B315" s="24"/>
      <c r="C315" s="24"/>
      <c r="D315" s="50"/>
      <c r="E315" s="51" t="s">
        <v>243</v>
      </c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  <c r="AP315" s="50"/>
      <c r="AQ315" s="50"/>
      <c r="AR315" s="50"/>
      <c r="AS315" s="50"/>
      <c r="AT315" s="52" t="e">
        <f>INT(SUM(AT313:AT314))</f>
        <v>#REF!</v>
      </c>
      <c r="AU315" s="51"/>
      <c r="AV315" s="51"/>
      <c r="AW315" s="51"/>
      <c r="AX315" s="51"/>
      <c r="AY315" s="51"/>
      <c r="AZ315" s="51"/>
      <c r="BA315" s="51"/>
      <c r="BB315" s="50" t="s">
        <v>272</v>
      </c>
      <c r="BC315" s="50"/>
      <c r="BD315" s="50"/>
      <c r="BE315" s="50"/>
      <c r="BF315" s="50"/>
      <c r="BG315" s="50"/>
      <c r="BH315" s="50"/>
      <c r="BI315" s="50"/>
      <c r="BJ315" s="50"/>
      <c r="BK315" s="50"/>
      <c r="BL315" s="50"/>
      <c r="BM315" s="50"/>
      <c r="BN315" s="50"/>
      <c r="BO315" s="50"/>
      <c r="BP315" s="50"/>
      <c r="BQ315" s="50"/>
      <c r="BR315" s="50"/>
      <c r="BS315" s="50"/>
      <c r="BT315" s="50"/>
      <c r="BU315" s="50"/>
      <c r="BV315" s="50"/>
      <c r="BW315" s="50"/>
      <c r="BX315" s="50"/>
      <c r="BY315" s="50"/>
      <c r="BZ315" s="50"/>
      <c r="CA315" s="50"/>
      <c r="CB315" s="50"/>
      <c r="CC315" s="50"/>
      <c r="CD315" s="50"/>
      <c r="CE315" s="50"/>
      <c r="CF315" s="50"/>
      <c r="CG315" s="50"/>
      <c r="CH315" s="50"/>
      <c r="CI315" s="50"/>
      <c r="CJ315" s="24"/>
      <c r="CK315" s="24"/>
      <c r="CL315" s="24"/>
      <c r="CM315" s="24"/>
      <c r="CN315" s="24"/>
      <c r="CO315" s="24"/>
      <c r="CP315" s="47"/>
    </row>
    <row r="316" spans="1:96" ht="18" hidden="1" customHeight="1">
      <c r="A316" s="36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47"/>
    </row>
    <row r="317" spans="1:96" ht="18" hidden="1" customHeight="1">
      <c r="A317" s="36"/>
      <c r="B317" s="24"/>
      <c r="C317" s="24"/>
      <c r="D317" s="24" t="s">
        <v>291</v>
      </c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47"/>
    </row>
    <row r="318" spans="1:96" ht="18" hidden="1" customHeight="1" thickBot="1">
      <c r="A318" s="36"/>
      <c r="B318" s="24"/>
      <c r="C318" s="24"/>
      <c r="D318" s="24"/>
      <c r="E318" s="24" t="s">
        <v>321</v>
      </c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49">
        <v>2481</v>
      </c>
      <c r="AB318" s="38"/>
      <c r="AC318" s="38"/>
      <c r="AD318" s="38"/>
      <c r="AE318" s="38"/>
      <c r="AF318" s="38"/>
      <c r="AG318" s="38"/>
      <c r="AH318" s="38"/>
      <c r="AI318" s="38" t="s">
        <v>289</v>
      </c>
      <c r="AJ318" s="38"/>
      <c r="AK318" s="675">
        <v>10000000</v>
      </c>
      <c r="AL318" s="676"/>
      <c r="AM318" s="676"/>
      <c r="AN318" s="676"/>
      <c r="AO318" s="676"/>
      <c r="AP318" s="676"/>
      <c r="AQ318" s="676"/>
      <c r="AR318" s="676"/>
      <c r="AS318" s="676"/>
      <c r="AT318" s="676"/>
      <c r="AU318" s="676"/>
      <c r="AV318" s="38" t="s">
        <v>288</v>
      </c>
      <c r="AW318" s="38"/>
      <c r="AX318" s="49">
        <f>INT(BW305*$CR$4/1000)</f>
        <v>108318</v>
      </c>
      <c r="AY318" s="38"/>
      <c r="AZ318" s="38"/>
      <c r="BA318" s="38"/>
      <c r="BB318" s="38"/>
      <c r="BC318" s="38"/>
      <c r="BD318" s="38"/>
      <c r="BE318" s="38"/>
      <c r="BF318" s="38"/>
      <c r="BG318" s="24" t="s">
        <v>276</v>
      </c>
      <c r="BH318" s="24"/>
      <c r="BI318" s="24"/>
      <c r="BJ318" s="24"/>
      <c r="BK318" s="24"/>
      <c r="BL318" s="24"/>
      <c r="BM318" s="24"/>
      <c r="BN318" s="49">
        <f>INT(AA318/AK318*AX318*1000)</f>
        <v>26873</v>
      </c>
      <c r="BO318" s="49"/>
      <c r="BP318" s="49"/>
      <c r="BQ318" s="49"/>
      <c r="BR318" s="49"/>
      <c r="BS318" s="49"/>
      <c r="BT318" s="49"/>
      <c r="BU318" s="49"/>
      <c r="BV318" s="24" t="s">
        <v>272</v>
      </c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47"/>
    </row>
    <row r="319" spans="1:96" ht="18" hidden="1" customHeight="1" thickTop="1">
      <c r="A319" s="36"/>
      <c r="B319" s="24"/>
      <c r="C319" s="24"/>
      <c r="D319" s="50"/>
      <c r="E319" s="51" t="s">
        <v>243</v>
      </c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  <c r="AP319" s="50"/>
      <c r="AQ319" s="50"/>
      <c r="AR319" s="50"/>
      <c r="AS319" s="50"/>
      <c r="AT319" s="50"/>
      <c r="AU319" s="50"/>
      <c r="AV319" s="50"/>
      <c r="AW319" s="50"/>
      <c r="AX319" s="50"/>
      <c r="AY319" s="50"/>
      <c r="AZ319" s="50"/>
      <c r="BA319" s="50"/>
      <c r="BB319" s="50"/>
      <c r="BC319" s="50"/>
      <c r="BD319" s="50"/>
      <c r="BE319" s="50"/>
      <c r="BF319" s="50"/>
      <c r="BG319" s="50"/>
      <c r="BH319" s="50"/>
      <c r="BI319" s="50"/>
      <c r="BJ319" s="50"/>
      <c r="BK319" s="50"/>
      <c r="BL319" s="50"/>
      <c r="BM319" s="50"/>
      <c r="BN319" s="52">
        <f>SUM(BN318)</f>
        <v>26873</v>
      </c>
      <c r="BO319" s="51"/>
      <c r="BP319" s="51"/>
      <c r="BQ319" s="51"/>
      <c r="BR319" s="51"/>
      <c r="BS319" s="51"/>
      <c r="BT319" s="51"/>
      <c r="BU319" s="51"/>
      <c r="BV319" s="50" t="s">
        <v>272</v>
      </c>
      <c r="BW319" s="50"/>
      <c r="BX319" s="50"/>
      <c r="BY319" s="50"/>
      <c r="BZ319" s="50"/>
      <c r="CA319" s="50"/>
      <c r="CB319" s="50"/>
      <c r="CC319" s="50"/>
      <c r="CD319" s="50"/>
      <c r="CE319" s="50"/>
      <c r="CF319" s="50"/>
      <c r="CG319" s="50"/>
      <c r="CH319" s="50"/>
      <c r="CI319" s="50"/>
      <c r="CJ319" s="24"/>
      <c r="CK319" s="24"/>
      <c r="CL319" s="24"/>
      <c r="CM319" s="24"/>
      <c r="CN319" s="24"/>
      <c r="CO319" s="24"/>
      <c r="CP319" s="47"/>
    </row>
    <row r="320" spans="1:96" ht="18" hidden="1" customHeight="1">
      <c r="A320" s="36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47"/>
    </row>
    <row r="321" spans="1:94" ht="18" hidden="1" customHeight="1">
      <c r="A321" s="36"/>
      <c r="B321" s="24"/>
      <c r="C321" s="24"/>
      <c r="D321" s="24"/>
      <c r="E321" s="24" t="s">
        <v>277</v>
      </c>
      <c r="F321" s="24"/>
      <c r="G321" s="24"/>
      <c r="H321" s="24"/>
      <c r="I321" s="24"/>
      <c r="J321" s="24"/>
      <c r="K321" s="24"/>
      <c r="L321" s="24"/>
      <c r="M321" s="24"/>
      <c r="N321" s="24"/>
      <c r="O321" s="53" t="e">
        <f>BU309</f>
        <v>#REF!</v>
      </c>
      <c r="P321" s="54"/>
      <c r="Q321" s="54"/>
      <c r="R321" s="54"/>
      <c r="S321" s="54"/>
      <c r="T321" s="54"/>
      <c r="U321" s="54"/>
      <c r="V321" s="54"/>
      <c r="W321" s="54"/>
      <c r="X321" s="54"/>
      <c r="Y321" s="38" t="s">
        <v>278</v>
      </c>
      <c r="Z321" s="38"/>
      <c r="AA321" s="53" t="e">
        <f>AT315</f>
        <v>#REF!</v>
      </c>
      <c r="AB321" s="54"/>
      <c r="AC321" s="54"/>
      <c r="AD321" s="54"/>
      <c r="AE321" s="54"/>
      <c r="AF321" s="54"/>
      <c r="AG321" s="54"/>
      <c r="AH321" s="54"/>
      <c r="AI321" s="54"/>
      <c r="AJ321" s="54"/>
      <c r="AK321" s="38" t="s">
        <v>278</v>
      </c>
      <c r="AL321" s="38"/>
      <c r="AM321" s="53">
        <f>BN319</f>
        <v>26873</v>
      </c>
      <c r="AN321" s="54"/>
      <c r="AO321" s="54"/>
      <c r="AP321" s="54"/>
      <c r="AQ321" s="54"/>
      <c r="AR321" s="54"/>
      <c r="AS321" s="54"/>
      <c r="AT321" s="54"/>
      <c r="AU321" s="54"/>
      <c r="AV321" s="54"/>
      <c r="AW321" s="39" t="s">
        <v>242</v>
      </c>
      <c r="AX321" s="38"/>
      <c r="AY321" s="53" t="e">
        <f>O321+AA321+AM321</f>
        <v>#REF!</v>
      </c>
      <c r="AZ321" s="54"/>
      <c r="BA321" s="54"/>
      <c r="BB321" s="54"/>
      <c r="BC321" s="54"/>
      <c r="BD321" s="54"/>
      <c r="BE321" s="54"/>
      <c r="BF321" s="54"/>
      <c r="BG321" s="54"/>
      <c r="BH321" s="54"/>
      <c r="BI321" s="24" t="s">
        <v>272</v>
      </c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47"/>
    </row>
    <row r="322" spans="1:94" ht="18" hidden="1" customHeight="1">
      <c r="A322" s="36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53"/>
      <c r="P322" s="54"/>
      <c r="Q322" s="54"/>
      <c r="R322" s="54"/>
      <c r="S322" s="54"/>
      <c r="T322" s="54"/>
      <c r="U322" s="54"/>
      <c r="V322" s="54"/>
      <c r="W322" s="54"/>
      <c r="X322" s="54"/>
      <c r="Y322" s="38"/>
      <c r="Z322" s="38"/>
      <c r="AA322" s="53"/>
      <c r="AB322" s="54"/>
      <c r="AC322" s="54"/>
      <c r="AD322" s="54"/>
      <c r="AE322" s="54"/>
      <c r="AF322" s="54"/>
      <c r="AG322" s="54"/>
      <c r="AH322" s="54"/>
      <c r="AI322" s="54"/>
      <c r="AJ322" s="54"/>
      <c r="AK322" s="38"/>
      <c r="AL322" s="38"/>
      <c r="AM322" s="53"/>
      <c r="AN322" s="54"/>
      <c r="AO322" s="54"/>
      <c r="AP322" s="54"/>
      <c r="AQ322" s="54"/>
      <c r="AR322" s="54"/>
      <c r="AS322" s="54"/>
      <c r="AT322" s="54"/>
      <c r="AU322" s="54"/>
      <c r="AV322" s="54"/>
      <c r="AW322" s="39"/>
      <c r="AX322" s="38"/>
      <c r="AY322" s="53"/>
      <c r="AZ322" s="54"/>
      <c r="BA322" s="54"/>
      <c r="BB322" s="54"/>
      <c r="BC322" s="54"/>
      <c r="BD322" s="54"/>
      <c r="BE322" s="54"/>
      <c r="BF322" s="54"/>
      <c r="BG322" s="54"/>
      <c r="BH322" s="5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47"/>
    </row>
    <row r="323" spans="1:94" ht="18" hidden="1" customHeight="1">
      <c r="A323" s="36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53"/>
      <c r="P323" s="54"/>
      <c r="Q323" s="54"/>
      <c r="R323" s="54"/>
      <c r="S323" s="54"/>
      <c r="T323" s="54"/>
      <c r="U323" s="54"/>
      <c r="V323" s="54"/>
      <c r="W323" s="54"/>
      <c r="X323" s="54"/>
      <c r="Y323" s="38"/>
      <c r="Z323" s="38"/>
      <c r="AA323" s="53"/>
      <c r="AB323" s="54"/>
      <c r="AC323" s="54"/>
      <c r="AD323" s="54"/>
      <c r="AE323" s="54"/>
      <c r="AF323" s="54"/>
      <c r="AG323" s="54"/>
      <c r="AH323" s="54"/>
      <c r="AI323" s="54"/>
      <c r="AJ323" s="54"/>
      <c r="AK323" s="38"/>
      <c r="AL323" s="38"/>
      <c r="AM323" s="53"/>
      <c r="AN323" s="54"/>
      <c r="AO323" s="54"/>
      <c r="AP323" s="54"/>
      <c r="AQ323" s="54"/>
      <c r="AR323" s="54"/>
      <c r="AS323" s="54"/>
      <c r="AT323" s="54"/>
      <c r="AU323" s="54"/>
      <c r="AV323" s="54"/>
      <c r="AW323" s="39"/>
      <c r="AX323" s="38"/>
      <c r="AY323" s="53"/>
      <c r="AZ323" s="54"/>
      <c r="BA323" s="54"/>
      <c r="BB323" s="54"/>
      <c r="BC323" s="54"/>
      <c r="BD323" s="54"/>
      <c r="BE323" s="54"/>
      <c r="BF323" s="54"/>
      <c r="BG323" s="54"/>
      <c r="BH323" s="5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47"/>
    </row>
    <row r="324" spans="1:94" ht="18" hidden="1" customHeight="1">
      <c r="A324" s="36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53"/>
      <c r="P324" s="54"/>
      <c r="Q324" s="54"/>
      <c r="R324" s="54"/>
      <c r="S324" s="54"/>
      <c r="T324" s="54"/>
      <c r="U324" s="54"/>
      <c r="V324" s="54"/>
      <c r="W324" s="54"/>
      <c r="X324" s="54"/>
      <c r="Y324" s="38"/>
      <c r="Z324" s="38"/>
      <c r="AA324" s="53"/>
      <c r="AB324" s="54"/>
      <c r="AC324" s="54"/>
      <c r="AD324" s="54"/>
      <c r="AE324" s="54"/>
      <c r="AF324" s="54"/>
      <c r="AG324" s="54"/>
      <c r="AH324" s="54"/>
      <c r="AI324" s="54"/>
      <c r="AJ324" s="54"/>
      <c r="AK324" s="38"/>
      <c r="AL324" s="38"/>
      <c r="AM324" s="53"/>
      <c r="AN324" s="54"/>
      <c r="AO324" s="54"/>
      <c r="AP324" s="54"/>
      <c r="AQ324" s="54"/>
      <c r="AR324" s="54"/>
      <c r="AS324" s="54"/>
      <c r="AT324" s="54"/>
      <c r="AU324" s="54"/>
      <c r="AV324" s="54"/>
      <c r="AW324" s="39"/>
      <c r="AX324" s="38"/>
      <c r="AY324" s="53"/>
      <c r="AZ324" s="54"/>
      <c r="BA324" s="54"/>
      <c r="BB324" s="54"/>
      <c r="BC324" s="54"/>
      <c r="BD324" s="54"/>
      <c r="BE324" s="54"/>
      <c r="BF324" s="54"/>
      <c r="BG324" s="54"/>
      <c r="BH324" s="5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47"/>
    </row>
    <row r="325" spans="1:94" ht="18" hidden="1" customHeight="1">
      <c r="A325" s="36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53"/>
      <c r="P325" s="54"/>
      <c r="Q325" s="54"/>
      <c r="R325" s="54"/>
      <c r="S325" s="54"/>
      <c r="T325" s="54"/>
      <c r="U325" s="54"/>
      <c r="V325" s="54"/>
      <c r="W325" s="54"/>
      <c r="X325" s="54"/>
      <c r="Y325" s="38"/>
      <c r="Z325" s="38"/>
      <c r="AA325" s="53"/>
      <c r="AB325" s="54"/>
      <c r="AC325" s="54"/>
      <c r="AD325" s="54"/>
      <c r="AE325" s="54"/>
      <c r="AF325" s="54"/>
      <c r="AG325" s="54"/>
      <c r="AH325" s="54"/>
      <c r="AI325" s="54"/>
      <c r="AJ325" s="54"/>
      <c r="AK325" s="38"/>
      <c r="AL325" s="38"/>
      <c r="AM325" s="53"/>
      <c r="AN325" s="54"/>
      <c r="AO325" s="54"/>
      <c r="AP325" s="54"/>
      <c r="AQ325" s="54"/>
      <c r="AR325" s="54"/>
      <c r="AS325" s="54"/>
      <c r="AT325" s="54"/>
      <c r="AU325" s="54"/>
      <c r="AV325" s="54"/>
      <c r="AW325" s="39"/>
      <c r="AX325" s="38"/>
      <c r="AY325" s="53"/>
      <c r="AZ325" s="54"/>
      <c r="BA325" s="54"/>
      <c r="BB325" s="54"/>
      <c r="BC325" s="54"/>
      <c r="BD325" s="54"/>
      <c r="BE325" s="54"/>
      <c r="BF325" s="54"/>
      <c r="BG325" s="54"/>
      <c r="BH325" s="5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47"/>
    </row>
    <row r="326" spans="1:94" ht="18" hidden="1" customHeight="1">
      <c r="A326" s="36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53"/>
      <c r="P326" s="54"/>
      <c r="Q326" s="54"/>
      <c r="R326" s="54"/>
      <c r="S326" s="54"/>
      <c r="T326" s="54"/>
      <c r="U326" s="54"/>
      <c r="V326" s="54"/>
      <c r="W326" s="54"/>
      <c r="X326" s="54"/>
      <c r="Y326" s="38"/>
      <c r="Z326" s="38"/>
      <c r="AA326" s="53"/>
      <c r="AB326" s="54"/>
      <c r="AC326" s="54"/>
      <c r="AD326" s="54"/>
      <c r="AE326" s="54"/>
      <c r="AF326" s="54"/>
      <c r="AG326" s="54"/>
      <c r="AH326" s="54"/>
      <c r="AI326" s="54"/>
      <c r="AJ326" s="54"/>
      <c r="AK326" s="38"/>
      <c r="AL326" s="38"/>
      <c r="AM326" s="53"/>
      <c r="AN326" s="54"/>
      <c r="AO326" s="54"/>
      <c r="AP326" s="54"/>
      <c r="AQ326" s="54"/>
      <c r="AR326" s="54"/>
      <c r="AS326" s="54"/>
      <c r="AT326" s="54"/>
      <c r="AU326" s="54"/>
      <c r="AV326" s="54"/>
      <c r="AW326" s="39"/>
      <c r="AX326" s="38"/>
      <c r="AY326" s="53"/>
      <c r="AZ326" s="54"/>
      <c r="BA326" s="54"/>
      <c r="BB326" s="54"/>
      <c r="BC326" s="54"/>
      <c r="BD326" s="54"/>
      <c r="BE326" s="54"/>
      <c r="BF326" s="54"/>
      <c r="BG326" s="54"/>
      <c r="BH326" s="5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47"/>
    </row>
    <row r="327" spans="1:94" ht="18" hidden="1" customHeight="1">
      <c r="A327" s="36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53"/>
      <c r="P327" s="54"/>
      <c r="Q327" s="54"/>
      <c r="R327" s="54"/>
      <c r="S327" s="54"/>
      <c r="T327" s="54"/>
      <c r="U327" s="54"/>
      <c r="V327" s="54"/>
      <c r="W327" s="54"/>
      <c r="X327" s="54"/>
      <c r="Y327" s="38"/>
      <c r="Z327" s="38"/>
      <c r="AA327" s="53"/>
      <c r="AB327" s="54"/>
      <c r="AC327" s="54"/>
      <c r="AD327" s="54"/>
      <c r="AE327" s="54"/>
      <c r="AF327" s="54"/>
      <c r="AG327" s="54"/>
      <c r="AH327" s="54"/>
      <c r="AI327" s="54"/>
      <c r="AJ327" s="54"/>
      <c r="AK327" s="38"/>
      <c r="AL327" s="38"/>
      <c r="AM327" s="53"/>
      <c r="AN327" s="54"/>
      <c r="AO327" s="54"/>
      <c r="AP327" s="54"/>
      <c r="AQ327" s="54"/>
      <c r="AR327" s="54"/>
      <c r="AS327" s="54"/>
      <c r="AT327" s="54"/>
      <c r="AU327" s="54"/>
      <c r="AV327" s="54"/>
      <c r="AW327" s="39"/>
      <c r="AX327" s="38"/>
      <c r="AY327" s="53"/>
      <c r="AZ327" s="54"/>
      <c r="BA327" s="54"/>
      <c r="BB327" s="54"/>
      <c r="BC327" s="54"/>
      <c r="BD327" s="54"/>
      <c r="BE327" s="54"/>
      <c r="BF327" s="54"/>
      <c r="BG327" s="54"/>
      <c r="BH327" s="5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47"/>
    </row>
    <row r="328" spans="1:94" ht="18" hidden="1" customHeight="1">
      <c r="A328" s="36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53"/>
      <c r="P328" s="54"/>
      <c r="Q328" s="54"/>
      <c r="R328" s="54"/>
      <c r="S328" s="54"/>
      <c r="T328" s="54"/>
      <c r="U328" s="54"/>
      <c r="V328" s="54"/>
      <c r="W328" s="54"/>
      <c r="X328" s="54"/>
      <c r="Y328" s="38"/>
      <c r="Z328" s="38"/>
      <c r="AA328" s="53"/>
      <c r="AB328" s="54"/>
      <c r="AC328" s="54"/>
      <c r="AD328" s="54"/>
      <c r="AE328" s="54"/>
      <c r="AF328" s="54"/>
      <c r="AG328" s="54"/>
      <c r="AH328" s="54"/>
      <c r="AI328" s="54"/>
      <c r="AJ328" s="54"/>
      <c r="AK328" s="38"/>
      <c r="AL328" s="38"/>
      <c r="AM328" s="53"/>
      <c r="AN328" s="54"/>
      <c r="AO328" s="54"/>
      <c r="AP328" s="54"/>
      <c r="AQ328" s="54"/>
      <c r="AR328" s="54"/>
      <c r="AS328" s="54"/>
      <c r="AT328" s="54"/>
      <c r="AU328" s="54"/>
      <c r="AV328" s="54"/>
      <c r="AW328" s="39"/>
      <c r="AX328" s="38"/>
      <c r="AY328" s="53"/>
      <c r="AZ328" s="54"/>
      <c r="BA328" s="54"/>
      <c r="BB328" s="54"/>
      <c r="BC328" s="54"/>
      <c r="BD328" s="54"/>
      <c r="BE328" s="54"/>
      <c r="BF328" s="54"/>
      <c r="BG328" s="54"/>
      <c r="BH328" s="5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47"/>
    </row>
    <row r="329" spans="1:94" ht="18" hidden="1" customHeight="1">
      <c r="A329" s="36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53"/>
      <c r="P329" s="54"/>
      <c r="Q329" s="54"/>
      <c r="R329" s="54"/>
      <c r="S329" s="54"/>
      <c r="T329" s="54"/>
      <c r="U329" s="54"/>
      <c r="V329" s="54"/>
      <c r="W329" s="54"/>
      <c r="X329" s="54"/>
      <c r="Y329" s="38"/>
      <c r="Z329" s="38"/>
      <c r="AA329" s="53"/>
      <c r="AB329" s="54"/>
      <c r="AC329" s="54"/>
      <c r="AD329" s="54"/>
      <c r="AE329" s="54"/>
      <c r="AF329" s="54"/>
      <c r="AG329" s="54"/>
      <c r="AH329" s="54"/>
      <c r="AI329" s="54"/>
      <c r="AJ329" s="54"/>
      <c r="AK329" s="38"/>
      <c r="AL329" s="38"/>
      <c r="AM329" s="53"/>
      <c r="AN329" s="54"/>
      <c r="AO329" s="54"/>
      <c r="AP329" s="54"/>
      <c r="AQ329" s="54"/>
      <c r="AR329" s="54"/>
      <c r="AS329" s="54"/>
      <c r="AT329" s="54"/>
      <c r="AU329" s="54"/>
      <c r="AV329" s="54"/>
      <c r="AW329" s="39"/>
      <c r="AX329" s="38"/>
      <c r="AY329" s="53"/>
      <c r="AZ329" s="54"/>
      <c r="BA329" s="54"/>
      <c r="BB329" s="54"/>
      <c r="BC329" s="54"/>
      <c r="BD329" s="54"/>
      <c r="BE329" s="54"/>
      <c r="BF329" s="54"/>
      <c r="BG329" s="54"/>
      <c r="BH329" s="5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47"/>
    </row>
    <row r="330" spans="1:94" ht="18" hidden="1" customHeight="1">
      <c r="A330" s="41"/>
      <c r="B330" s="42"/>
      <c r="C330" s="4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42"/>
      <c r="AK330" s="42"/>
      <c r="AL330" s="42"/>
      <c r="AM330" s="42"/>
      <c r="AN330" s="42"/>
      <c r="AO330" s="42"/>
      <c r="AP330" s="42"/>
      <c r="AQ330" s="42"/>
      <c r="AR330" s="42"/>
      <c r="AS330" s="42"/>
      <c r="AT330" s="42"/>
      <c r="AU330" s="42"/>
      <c r="AV330" s="42"/>
      <c r="AW330" s="42"/>
      <c r="AX330" s="42"/>
      <c r="AY330" s="42"/>
      <c r="AZ330" s="42"/>
      <c r="BA330" s="42"/>
      <c r="BB330" s="42"/>
      <c r="BC330" s="42"/>
      <c r="BD330" s="42"/>
      <c r="BE330" s="42"/>
      <c r="BF330" s="42"/>
      <c r="BG330" s="42"/>
      <c r="BH330" s="42"/>
      <c r="BI330" s="42"/>
      <c r="BJ330" s="42"/>
      <c r="BK330" s="42"/>
      <c r="BL330" s="42"/>
      <c r="BM330" s="42"/>
      <c r="BN330" s="42"/>
      <c r="BO330" s="42"/>
      <c r="BP330" s="42"/>
      <c r="BQ330" s="42"/>
      <c r="BR330" s="42"/>
      <c r="BS330" s="42"/>
      <c r="BT330" s="42"/>
      <c r="BU330" s="42"/>
      <c r="BV330" s="42"/>
      <c r="BW330" s="42"/>
      <c r="BX330" s="42"/>
      <c r="BY330" s="42"/>
      <c r="BZ330" s="42"/>
      <c r="CA330" s="42"/>
      <c r="CB330" s="42"/>
      <c r="CC330" s="42"/>
      <c r="CD330" s="42"/>
      <c r="CE330" s="42"/>
      <c r="CF330" s="42"/>
      <c r="CG330" s="42"/>
      <c r="CH330" s="42"/>
      <c r="CI330" s="42"/>
      <c r="CJ330" s="42"/>
      <c r="CK330" s="42"/>
      <c r="CL330" s="42"/>
      <c r="CM330" s="42"/>
      <c r="CN330" s="42"/>
      <c r="CO330" s="42"/>
      <c r="CP330" s="55"/>
    </row>
    <row r="331" spans="1:94" ht="30.75" hidden="1" customHeight="1">
      <c r="A331" s="713" t="s">
        <v>322</v>
      </c>
      <c r="B331" s="714"/>
      <c r="C331" s="714"/>
      <c r="D331" s="714"/>
      <c r="E331" s="714"/>
      <c r="F331" s="714"/>
      <c r="G331" s="714"/>
      <c r="H331" s="714"/>
      <c r="I331" s="714"/>
      <c r="J331" s="714"/>
      <c r="K331" s="714"/>
      <c r="L331" s="714"/>
      <c r="M331" s="714"/>
      <c r="N331" s="714"/>
      <c r="O331" s="714"/>
      <c r="P331" s="714"/>
      <c r="Q331" s="714"/>
      <c r="R331" s="714"/>
      <c r="S331" s="714"/>
      <c r="T331" s="714"/>
      <c r="U331" s="714"/>
      <c r="V331" s="714"/>
      <c r="W331" s="714"/>
      <c r="X331" s="714"/>
      <c r="Y331" s="714"/>
      <c r="Z331" s="714"/>
      <c r="AA331" s="714"/>
      <c r="AB331" s="714"/>
      <c r="AC331" s="714"/>
      <c r="AD331" s="714"/>
      <c r="AE331" s="714"/>
      <c r="AF331" s="714"/>
      <c r="AG331" s="714"/>
      <c r="AH331" s="714"/>
      <c r="AI331" s="714"/>
      <c r="AJ331" s="714"/>
      <c r="AK331" s="714"/>
      <c r="AL331" s="714"/>
      <c r="AM331" s="714"/>
      <c r="AN331" s="714"/>
      <c r="AO331" s="714"/>
      <c r="AP331" s="714"/>
      <c r="AQ331" s="714"/>
      <c r="AR331" s="714"/>
      <c r="AS331" s="714"/>
      <c r="AT331" s="714"/>
      <c r="AU331" s="714"/>
      <c r="AV331" s="714"/>
      <c r="AW331" s="714"/>
      <c r="AX331" s="714"/>
      <c r="AY331" s="714"/>
      <c r="AZ331" s="714"/>
      <c r="BA331" s="714"/>
      <c r="BB331" s="714"/>
      <c r="BC331" s="714"/>
      <c r="BD331" s="714"/>
      <c r="BE331" s="714"/>
      <c r="BF331" s="714"/>
      <c r="BG331" s="714"/>
      <c r="BH331" s="714"/>
      <c r="BI331" s="714"/>
      <c r="BJ331" s="714"/>
      <c r="BK331" s="714"/>
      <c r="BL331" s="714"/>
      <c r="BM331" s="714"/>
      <c r="BN331" s="714"/>
      <c r="BO331" s="714"/>
      <c r="BP331" s="714"/>
      <c r="BQ331" s="714"/>
      <c r="BR331" s="714"/>
      <c r="BS331" s="714"/>
      <c r="BT331" s="714"/>
      <c r="BU331" s="714"/>
      <c r="BV331" s="714"/>
      <c r="BW331" s="714"/>
      <c r="BX331" s="714"/>
      <c r="BY331" s="714"/>
      <c r="BZ331" s="714"/>
      <c r="CA331" s="714"/>
      <c r="CB331" s="714"/>
      <c r="CC331" s="714"/>
      <c r="CD331" s="714"/>
      <c r="CE331" s="714"/>
      <c r="CF331" s="714"/>
      <c r="CG331" s="714"/>
      <c r="CH331" s="714"/>
      <c r="CI331" s="714"/>
      <c r="CJ331" s="714"/>
      <c r="CK331" s="714"/>
      <c r="CL331" s="714"/>
      <c r="CM331" s="714"/>
      <c r="CN331" s="714"/>
      <c r="CO331" s="714"/>
      <c r="CP331" s="715"/>
    </row>
    <row r="332" spans="1:94" ht="18" hidden="1" customHeight="1">
      <c r="A332" s="43"/>
      <c r="B332" s="45"/>
      <c r="C332" s="45"/>
      <c r="D332" s="44" t="s">
        <v>280</v>
      </c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4" t="s">
        <v>323</v>
      </c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  <c r="AI332" s="45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  <c r="BK332" s="45" t="s">
        <v>282</v>
      </c>
      <c r="BL332" s="45"/>
      <c r="BM332" s="45"/>
      <c r="BN332" s="45"/>
      <c r="BO332" s="45"/>
      <c r="BP332" s="45"/>
      <c r="BQ332" s="45"/>
      <c r="BR332" s="45"/>
      <c r="BS332" s="45"/>
      <c r="BT332" s="45"/>
      <c r="BU332" s="45"/>
      <c r="BV332" s="45"/>
      <c r="BW332" s="56">
        <v>146720</v>
      </c>
      <c r="BX332" s="57"/>
      <c r="BY332" s="57"/>
      <c r="BZ332" s="57"/>
      <c r="CA332" s="57"/>
      <c r="CB332" s="57"/>
      <c r="CC332" s="57"/>
      <c r="CD332" s="57"/>
      <c r="CE332" s="57"/>
      <c r="CF332" s="57"/>
      <c r="CG332" s="45" t="s">
        <v>295</v>
      </c>
      <c r="CH332" s="45"/>
      <c r="CI332" s="45"/>
      <c r="CJ332" s="45"/>
      <c r="CK332" s="45"/>
      <c r="CL332" s="45"/>
      <c r="CM332" s="45"/>
      <c r="CN332" s="45"/>
      <c r="CO332" s="45"/>
      <c r="CP332" s="58"/>
    </row>
    <row r="333" spans="1:94" ht="18" hidden="1" customHeight="1">
      <c r="A333" s="36"/>
      <c r="B333" s="24"/>
      <c r="C333" s="24"/>
      <c r="D333" s="24" t="s">
        <v>169</v>
      </c>
      <c r="E333" s="24"/>
      <c r="F333" s="24"/>
      <c r="G333" s="24"/>
      <c r="H333" s="24"/>
      <c r="I333" s="24"/>
      <c r="J333" s="24"/>
      <c r="K333" s="24"/>
      <c r="L333" s="24"/>
      <c r="M333" s="24" t="s">
        <v>284</v>
      </c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47"/>
    </row>
    <row r="334" spans="1:94" ht="18" hidden="1" customHeight="1" thickBot="1">
      <c r="A334" s="36"/>
      <c r="B334" s="24"/>
      <c r="C334" s="24"/>
      <c r="D334" s="24"/>
      <c r="E334" s="24" t="s">
        <v>285</v>
      </c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46">
        <v>1</v>
      </c>
      <c r="V334" s="38"/>
      <c r="W334" s="38"/>
      <c r="X334" s="38"/>
      <c r="Y334" s="38"/>
      <c r="Z334" s="38" t="s">
        <v>286</v>
      </c>
      <c r="AA334" s="38"/>
      <c r="AB334" s="38"/>
      <c r="AC334" s="38"/>
      <c r="AD334" s="38"/>
      <c r="AE334" s="20" t="e">
        <f>$CR$5</f>
        <v>#REF!</v>
      </c>
      <c r="AF334" s="38"/>
      <c r="AG334" s="38"/>
      <c r="AH334" s="38"/>
      <c r="AI334" s="38"/>
      <c r="AJ334" s="38"/>
      <c r="AK334" s="38"/>
      <c r="AL334" s="38"/>
      <c r="AM334" s="24" t="s">
        <v>287</v>
      </c>
      <c r="AN334" s="24"/>
      <c r="AO334" s="24"/>
      <c r="AP334" s="24"/>
      <c r="AQ334" s="24"/>
      <c r="AR334" s="24"/>
      <c r="AS334" s="24"/>
      <c r="AT334" s="24"/>
      <c r="AU334" s="38">
        <v>8</v>
      </c>
      <c r="AV334" s="38"/>
      <c r="AW334" s="38"/>
      <c r="AX334" s="38" t="s">
        <v>288</v>
      </c>
      <c r="AY334" s="38"/>
      <c r="AZ334" s="38">
        <v>25</v>
      </c>
      <c r="BA334" s="38"/>
      <c r="BB334" s="38"/>
      <c r="BC334" s="38" t="s">
        <v>289</v>
      </c>
      <c r="BD334" s="38"/>
      <c r="BE334" s="38">
        <v>20</v>
      </c>
      <c r="BF334" s="38"/>
      <c r="BG334" s="38"/>
      <c r="BH334" s="38" t="s">
        <v>288</v>
      </c>
      <c r="BI334" s="38"/>
      <c r="BJ334" s="38">
        <v>16</v>
      </c>
      <c r="BK334" s="38"/>
      <c r="BL334" s="38"/>
      <c r="BM334" s="38" t="s">
        <v>289</v>
      </c>
      <c r="BN334" s="38"/>
      <c r="BO334" s="46">
        <v>12</v>
      </c>
      <c r="BP334" s="46"/>
      <c r="BQ334" s="46"/>
      <c r="BR334" s="24"/>
      <c r="BS334" s="39" t="s">
        <v>242</v>
      </c>
      <c r="BT334" s="38"/>
      <c r="BU334" s="49" t="e">
        <f>INT(U334*AE334*(1/AU334*(AZ334/BE334)*(BJ334/BO334)))</f>
        <v>#REF!</v>
      </c>
      <c r="BV334" s="38"/>
      <c r="BW334" s="38"/>
      <c r="BX334" s="38"/>
      <c r="BY334" s="38"/>
      <c r="BZ334" s="38"/>
      <c r="CA334" s="38"/>
      <c r="CB334" s="38"/>
      <c r="CC334" s="24" t="s">
        <v>272</v>
      </c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47"/>
    </row>
    <row r="335" spans="1:94" ht="18" hidden="1" customHeight="1" thickTop="1">
      <c r="A335" s="36"/>
      <c r="B335" s="24"/>
      <c r="C335" s="24"/>
      <c r="D335" s="50"/>
      <c r="E335" s="51" t="s">
        <v>243</v>
      </c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0"/>
      <c r="AN335" s="50"/>
      <c r="AO335" s="50"/>
      <c r="AP335" s="50"/>
      <c r="AQ335" s="50"/>
      <c r="AR335" s="50"/>
      <c r="AS335" s="50"/>
      <c r="AT335" s="50"/>
      <c r="AU335" s="50"/>
      <c r="AV335" s="50"/>
      <c r="AW335" s="50"/>
      <c r="AX335" s="50"/>
      <c r="AY335" s="50"/>
      <c r="AZ335" s="50"/>
      <c r="BA335" s="50"/>
      <c r="BB335" s="50"/>
      <c r="BC335" s="50"/>
      <c r="BD335" s="50"/>
      <c r="BE335" s="50"/>
      <c r="BF335" s="50"/>
      <c r="BG335" s="50"/>
      <c r="BH335" s="50"/>
      <c r="BI335" s="50"/>
      <c r="BJ335" s="50"/>
      <c r="BK335" s="50"/>
      <c r="BL335" s="50"/>
      <c r="BM335" s="50"/>
      <c r="BN335" s="50"/>
      <c r="BO335" s="50"/>
      <c r="BP335" s="50"/>
      <c r="BQ335" s="50"/>
      <c r="BR335" s="50"/>
      <c r="BS335" s="50"/>
      <c r="BT335" s="50"/>
      <c r="BU335" s="52" t="e">
        <f>INT(SUM(BU334))</f>
        <v>#REF!</v>
      </c>
      <c r="BV335" s="51"/>
      <c r="BW335" s="51"/>
      <c r="BX335" s="51"/>
      <c r="BY335" s="51"/>
      <c r="BZ335" s="51"/>
      <c r="CA335" s="51"/>
      <c r="CB335" s="51"/>
      <c r="CC335" s="50" t="s">
        <v>272</v>
      </c>
      <c r="CD335" s="50"/>
      <c r="CE335" s="50"/>
      <c r="CF335" s="50"/>
      <c r="CG335" s="50"/>
      <c r="CH335" s="50"/>
      <c r="CI335" s="50"/>
      <c r="CJ335" s="24"/>
      <c r="CK335" s="24"/>
      <c r="CL335" s="24"/>
      <c r="CM335" s="24"/>
      <c r="CN335" s="24"/>
      <c r="CO335" s="24"/>
      <c r="CP335" s="47"/>
    </row>
    <row r="336" spans="1:94" ht="18" hidden="1" customHeight="1">
      <c r="A336" s="36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46"/>
      <c r="V336" s="38"/>
      <c r="W336" s="38"/>
      <c r="X336" s="38"/>
      <c r="Y336" s="38"/>
      <c r="Z336" s="38"/>
      <c r="AA336" s="38"/>
      <c r="AB336" s="38"/>
      <c r="AC336" s="38"/>
      <c r="AD336" s="38"/>
      <c r="AE336" s="19"/>
      <c r="AF336" s="38"/>
      <c r="AG336" s="38"/>
      <c r="AH336" s="38"/>
      <c r="AI336" s="38"/>
      <c r="AJ336" s="38"/>
      <c r="AK336" s="38"/>
      <c r="AL336" s="38"/>
      <c r="AM336" s="24"/>
      <c r="AN336" s="24"/>
      <c r="AO336" s="24"/>
      <c r="AP336" s="24"/>
      <c r="AQ336" s="24"/>
      <c r="AR336" s="24"/>
      <c r="AS336" s="24"/>
      <c r="AT336" s="24"/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  <c r="BG336" s="38"/>
      <c r="BH336" s="38"/>
      <c r="BI336" s="38"/>
      <c r="BJ336" s="38"/>
      <c r="BK336" s="38"/>
      <c r="BL336" s="38"/>
      <c r="BM336" s="38"/>
      <c r="BN336" s="38"/>
      <c r="BO336" s="46"/>
      <c r="BP336" s="46"/>
      <c r="BQ336" s="46"/>
      <c r="BR336" s="24"/>
      <c r="BS336" s="39"/>
      <c r="BT336" s="38"/>
      <c r="BU336" s="49"/>
      <c r="BV336" s="38"/>
      <c r="BW336" s="38"/>
      <c r="BX336" s="38"/>
      <c r="BY336" s="38"/>
      <c r="BZ336" s="38"/>
      <c r="CA336" s="38"/>
      <c r="CB336" s="38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47"/>
    </row>
    <row r="337" spans="1:94" ht="18" hidden="1" customHeight="1">
      <c r="A337" s="36"/>
      <c r="B337" s="24"/>
      <c r="C337" s="24"/>
      <c r="D337" s="24"/>
      <c r="CI337" s="24"/>
      <c r="CJ337" s="24"/>
      <c r="CK337" s="24"/>
      <c r="CL337" s="24"/>
      <c r="CM337" s="24"/>
      <c r="CN337" s="24"/>
      <c r="CO337" s="24"/>
      <c r="CP337" s="47"/>
    </row>
    <row r="338" spans="1:94" ht="18" hidden="1" customHeight="1">
      <c r="A338" s="36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49"/>
      <c r="BW338" s="38"/>
      <c r="BX338" s="38"/>
      <c r="BY338" s="38"/>
      <c r="BZ338" s="38"/>
      <c r="CA338" s="38"/>
      <c r="CB338" s="38"/>
      <c r="CC338" s="38"/>
      <c r="CD338" s="38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47"/>
    </row>
    <row r="339" spans="1:94" ht="18" hidden="1" customHeight="1">
      <c r="A339" s="36"/>
      <c r="B339" s="24"/>
      <c r="C339" s="24"/>
      <c r="D339" s="24" t="s">
        <v>170</v>
      </c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47"/>
    </row>
    <row r="340" spans="1:94" ht="18" hidden="1" customHeight="1">
      <c r="A340" s="36"/>
      <c r="B340" s="24"/>
      <c r="C340" s="24"/>
      <c r="D340" s="24"/>
      <c r="E340" s="24" t="s">
        <v>299</v>
      </c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46">
        <v>16.2</v>
      </c>
      <c r="V340" s="38"/>
      <c r="W340" s="38"/>
      <c r="X340" s="38"/>
      <c r="Y340" s="38"/>
      <c r="Z340" s="24" t="s">
        <v>171</v>
      </c>
      <c r="AA340" s="24"/>
      <c r="AB340" s="24"/>
      <c r="AC340" s="24"/>
      <c r="AD340" s="24"/>
      <c r="AE340" s="23" t="e">
        <f>$CR$11</f>
        <v>#REF!</v>
      </c>
      <c r="AF340" s="38"/>
      <c r="AG340" s="38"/>
      <c r="AH340" s="38"/>
      <c r="AI340" s="38"/>
      <c r="AJ340" s="38"/>
      <c r="AK340" s="38"/>
      <c r="AL340" s="38"/>
      <c r="AM340" s="24" t="s">
        <v>271</v>
      </c>
      <c r="AN340" s="24"/>
      <c r="AO340" s="24"/>
      <c r="AP340" s="24"/>
      <c r="AQ340" s="24"/>
      <c r="AR340" s="24"/>
      <c r="AS340" s="24"/>
      <c r="AT340" s="49" t="e">
        <f>INT(U340*AE340)</f>
        <v>#REF!</v>
      </c>
      <c r="AU340" s="38"/>
      <c r="AV340" s="38"/>
      <c r="AW340" s="38"/>
      <c r="AX340" s="38"/>
      <c r="AY340" s="38"/>
      <c r="AZ340" s="38"/>
      <c r="BA340" s="38"/>
      <c r="BB340" s="24" t="s">
        <v>272</v>
      </c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47"/>
    </row>
    <row r="341" spans="1:94" ht="18" hidden="1" customHeight="1" thickBot="1">
      <c r="A341" s="36"/>
      <c r="B341" s="24"/>
      <c r="C341" s="24"/>
      <c r="D341" s="24"/>
      <c r="E341" s="24" t="s">
        <v>273</v>
      </c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 t="s">
        <v>274</v>
      </c>
      <c r="V341" s="24"/>
      <c r="W341" s="24"/>
      <c r="X341" s="24"/>
      <c r="Y341" s="24"/>
      <c r="Z341" s="24"/>
      <c r="AA341" s="24"/>
      <c r="AB341" s="24"/>
      <c r="AC341" s="24"/>
      <c r="AD341" s="24"/>
      <c r="AE341" s="46">
        <v>39</v>
      </c>
      <c r="AF341" s="38"/>
      <c r="AG341" s="38"/>
      <c r="AH341" s="38"/>
      <c r="AI341" s="38"/>
      <c r="AJ341" s="38"/>
      <c r="AK341" s="38"/>
      <c r="AL341" s="38"/>
      <c r="AM341" s="24" t="s">
        <v>275</v>
      </c>
      <c r="AN341" s="24"/>
      <c r="AO341" s="24"/>
      <c r="AP341" s="24"/>
      <c r="AQ341" s="24"/>
      <c r="AR341" s="24"/>
      <c r="AS341" s="24"/>
      <c r="AT341" s="49" t="e">
        <f>INT(AT340*AE341/100)</f>
        <v>#REF!</v>
      </c>
      <c r="AU341" s="49"/>
      <c r="AV341" s="49"/>
      <c r="AW341" s="49"/>
      <c r="AX341" s="49"/>
      <c r="AY341" s="49"/>
      <c r="AZ341" s="49"/>
      <c r="BA341" s="49"/>
      <c r="BB341" s="24" t="s">
        <v>272</v>
      </c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47"/>
    </row>
    <row r="342" spans="1:94" ht="18" hidden="1" customHeight="1" thickTop="1">
      <c r="A342" s="36"/>
      <c r="B342" s="24"/>
      <c r="C342" s="24"/>
      <c r="D342" s="50"/>
      <c r="E342" s="51" t="s">
        <v>243</v>
      </c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  <c r="AP342" s="50"/>
      <c r="AQ342" s="50"/>
      <c r="AR342" s="50"/>
      <c r="AS342" s="50"/>
      <c r="AT342" s="52" t="e">
        <f>INT(SUM(AT340:AT341))</f>
        <v>#REF!</v>
      </c>
      <c r="AU342" s="51"/>
      <c r="AV342" s="51"/>
      <c r="AW342" s="51"/>
      <c r="AX342" s="51"/>
      <c r="AY342" s="51"/>
      <c r="AZ342" s="51"/>
      <c r="BA342" s="51"/>
      <c r="BB342" s="50" t="s">
        <v>272</v>
      </c>
      <c r="BC342" s="50"/>
      <c r="BD342" s="50"/>
      <c r="BE342" s="50"/>
      <c r="BF342" s="50"/>
      <c r="BG342" s="50"/>
      <c r="BH342" s="50"/>
      <c r="BI342" s="50"/>
      <c r="BJ342" s="50"/>
      <c r="BK342" s="50"/>
      <c r="BL342" s="50"/>
      <c r="BM342" s="50"/>
      <c r="BN342" s="50"/>
      <c r="BO342" s="50"/>
      <c r="BP342" s="50"/>
      <c r="BQ342" s="50"/>
      <c r="BR342" s="50"/>
      <c r="BS342" s="50"/>
      <c r="BT342" s="50"/>
      <c r="BU342" s="50"/>
      <c r="BV342" s="50"/>
      <c r="BW342" s="50"/>
      <c r="BX342" s="50"/>
      <c r="BY342" s="50"/>
      <c r="BZ342" s="50"/>
      <c r="CA342" s="50"/>
      <c r="CB342" s="50"/>
      <c r="CC342" s="50"/>
      <c r="CD342" s="50"/>
      <c r="CE342" s="50"/>
      <c r="CF342" s="50"/>
      <c r="CG342" s="50"/>
      <c r="CH342" s="50"/>
      <c r="CI342" s="50"/>
      <c r="CJ342" s="24"/>
      <c r="CK342" s="24"/>
      <c r="CL342" s="24"/>
      <c r="CM342" s="24"/>
      <c r="CN342" s="24"/>
      <c r="CO342" s="24"/>
      <c r="CP342" s="47"/>
    </row>
    <row r="343" spans="1:94" ht="18" hidden="1" customHeight="1">
      <c r="A343" s="36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47"/>
    </row>
    <row r="344" spans="1:94" ht="18" hidden="1" customHeight="1">
      <c r="A344" s="36"/>
      <c r="B344" s="24"/>
      <c r="C344" s="24"/>
      <c r="D344" s="24" t="s">
        <v>291</v>
      </c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47"/>
    </row>
    <row r="345" spans="1:94" ht="18" hidden="1" customHeight="1" thickBot="1">
      <c r="A345" s="36"/>
      <c r="B345" s="24"/>
      <c r="C345" s="24"/>
      <c r="D345" s="24"/>
      <c r="E345" s="24" t="s">
        <v>324</v>
      </c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49">
        <v>1461</v>
      </c>
      <c r="AB345" s="38"/>
      <c r="AC345" s="38"/>
      <c r="AD345" s="38"/>
      <c r="AE345" s="38"/>
      <c r="AF345" s="38"/>
      <c r="AG345" s="38"/>
      <c r="AH345" s="38"/>
      <c r="AI345" s="38" t="s">
        <v>289</v>
      </c>
      <c r="AJ345" s="38"/>
      <c r="AK345" s="675">
        <v>10000000</v>
      </c>
      <c r="AL345" s="676"/>
      <c r="AM345" s="676"/>
      <c r="AN345" s="676"/>
      <c r="AO345" s="676"/>
      <c r="AP345" s="676"/>
      <c r="AQ345" s="676"/>
      <c r="AR345" s="676"/>
      <c r="AS345" s="676"/>
      <c r="AT345" s="676"/>
      <c r="AU345" s="676"/>
      <c r="AV345" s="38" t="s">
        <v>288</v>
      </c>
      <c r="AW345" s="38"/>
      <c r="AX345" s="49">
        <f>BW332</f>
        <v>146720</v>
      </c>
      <c r="AY345" s="38"/>
      <c r="AZ345" s="38"/>
      <c r="BA345" s="38"/>
      <c r="BB345" s="38"/>
      <c r="BC345" s="38"/>
      <c r="BD345" s="38"/>
      <c r="BE345" s="38"/>
      <c r="BF345" s="38"/>
      <c r="BG345" s="24" t="s">
        <v>276</v>
      </c>
      <c r="BH345" s="24"/>
      <c r="BI345" s="24"/>
      <c r="BJ345" s="24"/>
      <c r="BK345" s="24"/>
      <c r="BL345" s="24"/>
      <c r="BM345" s="24"/>
      <c r="BN345" s="49">
        <f>INT(AA345/AK345*AX345*1000)</f>
        <v>21435</v>
      </c>
      <c r="BO345" s="49"/>
      <c r="BP345" s="49"/>
      <c r="BQ345" s="49"/>
      <c r="BR345" s="49"/>
      <c r="BS345" s="49"/>
      <c r="BT345" s="49"/>
      <c r="BU345" s="49"/>
      <c r="BV345" s="24" t="s">
        <v>272</v>
      </c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47"/>
    </row>
    <row r="346" spans="1:94" ht="18" hidden="1" customHeight="1" thickTop="1">
      <c r="A346" s="36"/>
      <c r="B346" s="24"/>
      <c r="C346" s="24"/>
      <c r="D346" s="50"/>
      <c r="E346" s="51" t="s">
        <v>243</v>
      </c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  <c r="AP346" s="50"/>
      <c r="AQ346" s="50"/>
      <c r="AR346" s="50"/>
      <c r="AS346" s="50"/>
      <c r="AT346" s="50"/>
      <c r="AU346" s="50"/>
      <c r="AV346" s="50"/>
      <c r="AW346" s="50"/>
      <c r="AX346" s="50"/>
      <c r="AY346" s="50"/>
      <c r="AZ346" s="50"/>
      <c r="BA346" s="50"/>
      <c r="BB346" s="50"/>
      <c r="BC346" s="50"/>
      <c r="BD346" s="50"/>
      <c r="BE346" s="50"/>
      <c r="BF346" s="50"/>
      <c r="BG346" s="50"/>
      <c r="BH346" s="50"/>
      <c r="BI346" s="50"/>
      <c r="BJ346" s="50"/>
      <c r="BK346" s="50"/>
      <c r="BL346" s="50"/>
      <c r="BM346" s="50"/>
      <c r="BN346" s="52">
        <f>SUM(BN345)</f>
        <v>21435</v>
      </c>
      <c r="BO346" s="51"/>
      <c r="BP346" s="51"/>
      <c r="BQ346" s="51"/>
      <c r="BR346" s="51"/>
      <c r="BS346" s="51"/>
      <c r="BT346" s="51"/>
      <c r="BU346" s="51"/>
      <c r="BV346" s="50" t="s">
        <v>272</v>
      </c>
      <c r="BW346" s="50"/>
      <c r="BX346" s="50"/>
      <c r="BY346" s="50"/>
      <c r="BZ346" s="50"/>
      <c r="CA346" s="50"/>
      <c r="CB346" s="50"/>
      <c r="CC346" s="50"/>
      <c r="CD346" s="50"/>
      <c r="CE346" s="50"/>
      <c r="CF346" s="50"/>
      <c r="CG346" s="50"/>
      <c r="CH346" s="50"/>
      <c r="CI346" s="50"/>
      <c r="CJ346" s="24"/>
      <c r="CK346" s="24"/>
      <c r="CL346" s="24"/>
      <c r="CM346" s="24"/>
      <c r="CN346" s="24"/>
      <c r="CO346" s="24"/>
      <c r="CP346" s="47"/>
    </row>
    <row r="347" spans="1:94" ht="18" hidden="1" customHeight="1">
      <c r="A347" s="36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47"/>
    </row>
    <row r="348" spans="1:94" ht="18" hidden="1" customHeight="1">
      <c r="A348" s="36"/>
      <c r="B348" s="24"/>
      <c r="C348" s="24"/>
      <c r="D348" s="24"/>
      <c r="E348" s="24" t="s">
        <v>277</v>
      </c>
      <c r="F348" s="24"/>
      <c r="G348" s="24"/>
      <c r="H348" s="24"/>
      <c r="I348" s="24"/>
      <c r="J348" s="24"/>
      <c r="K348" s="24"/>
      <c r="L348" s="24"/>
      <c r="M348" s="24"/>
      <c r="N348" s="24"/>
      <c r="O348" s="53" t="e">
        <f>BU335</f>
        <v>#REF!</v>
      </c>
      <c r="P348" s="54"/>
      <c r="Q348" s="54"/>
      <c r="R348" s="54"/>
      <c r="S348" s="54"/>
      <c r="T348" s="54"/>
      <c r="U348" s="54"/>
      <c r="V348" s="54"/>
      <c r="W348" s="54"/>
      <c r="X348" s="54"/>
      <c r="Y348" s="38" t="s">
        <v>278</v>
      </c>
      <c r="Z348" s="38"/>
      <c r="AA348" s="53" t="e">
        <f>AT342</f>
        <v>#REF!</v>
      </c>
      <c r="AB348" s="54"/>
      <c r="AC348" s="54"/>
      <c r="AD348" s="54"/>
      <c r="AE348" s="54"/>
      <c r="AF348" s="54"/>
      <c r="AG348" s="54"/>
      <c r="AH348" s="54"/>
      <c r="AI348" s="54"/>
      <c r="AJ348" s="54"/>
      <c r="AK348" s="38" t="s">
        <v>278</v>
      </c>
      <c r="AL348" s="38"/>
      <c r="AM348" s="53">
        <f>BN346</f>
        <v>21435</v>
      </c>
      <c r="AN348" s="54"/>
      <c r="AO348" s="54"/>
      <c r="AP348" s="54"/>
      <c r="AQ348" s="54"/>
      <c r="AR348" s="54"/>
      <c r="AS348" s="54"/>
      <c r="AT348" s="54"/>
      <c r="AU348" s="54"/>
      <c r="AV348" s="54"/>
      <c r="AW348" s="39" t="s">
        <v>242</v>
      </c>
      <c r="AX348" s="38"/>
      <c r="AY348" s="53" t="e">
        <f>O348+AA348+AM348</f>
        <v>#REF!</v>
      </c>
      <c r="AZ348" s="54"/>
      <c r="BA348" s="54"/>
      <c r="BB348" s="54"/>
      <c r="BC348" s="54"/>
      <c r="BD348" s="54"/>
      <c r="BE348" s="54"/>
      <c r="BF348" s="54"/>
      <c r="BG348" s="54"/>
      <c r="BH348" s="54"/>
      <c r="BI348" s="24" t="s">
        <v>272</v>
      </c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47"/>
    </row>
    <row r="349" spans="1:94" ht="18" hidden="1" customHeight="1">
      <c r="A349" s="36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53"/>
      <c r="P349" s="54"/>
      <c r="Q349" s="54"/>
      <c r="R349" s="54"/>
      <c r="S349" s="54"/>
      <c r="T349" s="54"/>
      <c r="U349" s="54"/>
      <c r="V349" s="54"/>
      <c r="W349" s="54"/>
      <c r="X349" s="54"/>
      <c r="Y349" s="38"/>
      <c r="Z349" s="38"/>
      <c r="AA349" s="53"/>
      <c r="AB349" s="54"/>
      <c r="AC349" s="54"/>
      <c r="AD349" s="54"/>
      <c r="AE349" s="54"/>
      <c r="AF349" s="54"/>
      <c r="AG349" s="54"/>
      <c r="AH349" s="54"/>
      <c r="AI349" s="54"/>
      <c r="AJ349" s="54"/>
      <c r="AK349" s="38"/>
      <c r="AL349" s="38"/>
      <c r="AM349" s="53"/>
      <c r="AN349" s="54"/>
      <c r="AO349" s="54"/>
      <c r="AP349" s="54"/>
      <c r="AQ349" s="54"/>
      <c r="AR349" s="54"/>
      <c r="AS349" s="54"/>
      <c r="AT349" s="54"/>
      <c r="AU349" s="54"/>
      <c r="AV349" s="54"/>
      <c r="AW349" s="39"/>
      <c r="AX349" s="38"/>
      <c r="AY349" s="53"/>
      <c r="AZ349" s="54"/>
      <c r="BA349" s="54"/>
      <c r="BB349" s="54"/>
      <c r="BC349" s="54"/>
      <c r="BD349" s="54"/>
      <c r="BE349" s="54"/>
      <c r="BF349" s="54"/>
      <c r="BG349" s="54"/>
      <c r="BH349" s="5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47"/>
    </row>
    <row r="350" spans="1:94" ht="18" hidden="1" customHeight="1">
      <c r="A350" s="36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53"/>
      <c r="P350" s="54"/>
      <c r="Q350" s="54"/>
      <c r="R350" s="54"/>
      <c r="S350" s="54"/>
      <c r="T350" s="54"/>
      <c r="U350" s="54"/>
      <c r="V350" s="54"/>
      <c r="W350" s="54"/>
      <c r="X350" s="54"/>
      <c r="Y350" s="38"/>
      <c r="Z350" s="38"/>
      <c r="AA350" s="53"/>
      <c r="AB350" s="54"/>
      <c r="AC350" s="54"/>
      <c r="AD350" s="54"/>
      <c r="AE350" s="54"/>
      <c r="AF350" s="54"/>
      <c r="AG350" s="54"/>
      <c r="AH350" s="54"/>
      <c r="AI350" s="54"/>
      <c r="AJ350" s="54"/>
      <c r="AK350" s="38"/>
      <c r="AL350" s="38"/>
      <c r="AM350" s="53"/>
      <c r="AN350" s="54"/>
      <c r="AO350" s="54"/>
      <c r="AP350" s="54"/>
      <c r="AQ350" s="54"/>
      <c r="AR350" s="54"/>
      <c r="AS350" s="54"/>
      <c r="AT350" s="54"/>
      <c r="AU350" s="54"/>
      <c r="AV350" s="54"/>
      <c r="AW350" s="39"/>
      <c r="AX350" s="38"/>
      <c r="AY350" s="53"/>
      <c r="AZ350" s="54"/>
      <c r="BA350" s="54"/>
      <c r="BB350" s="54"/>
      <c r="BC350" s="54"/>
      <c r="BD350" s="54"/>
      <c r="BE350" s="54"/>
      <c r="BF350" s="54"/>
      <c r="BG350" s="54"/>
      <c r="BH350" s="5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47"/>
    </row>
    <row r="351" spans="1:94" ht="18" hidden="1" customHeight="1">
      <c r="A351" s="36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53"/>
      <c r="P351" s="54"/>
      <c r="Q351" s="54"/>
      <c r="R351" s="54"/>
      <c r="S351" s="54"/>
      <c r="T351" s="54"/>
      <c r="U351" s="54"/>
      <c r="V351" s="54"/>
      <c r="W351" s="54"/>
      <c r="X351" s="54"/>
      <c r="Y351" s="38"/>
      <c r="Z351" s="38"/>
      <c r="AA351" s="53"/>
      <c r="AB351" s="54"/>
      <c r="AC351" s="54"/>
      <c r="AD351" s="54"/>
      <c r="AE351" s="54"/>
      <c r="AF351" s="54"/>
      <c r="AG351" s="54"/>
      <c r="AH351" s="54"/>
      <c r="AI351" s="54"/>
      <c r="AJ351" s="54"/>
      <c r="AK351" s="38"/>
      <c r="AL351" s="38"/>
      <c r="AM351" s="53"/>
      <c r="AN351" s="54"/>
      <c r="AO351" s="54"/>
      <c r="AP351" s="54"/>
      <c r="AQ351" s="54"/>
      <c r="AR351" s="54"/>
      <c r="AS351" s="54"/>
      <c r="AT351" s="54"/>
      <c r="AU351" s="54"/>
      <c r="AV351" s="54"/>
      <c r="AW351" s="39"/>
      <c r="AX351" s="38"/>
      <c r="AY351" s="53"/>
      <c r="AZ351" s="54"/>
      <c r="BA351" s="54"/>
      <c r="BB351" s="54"/>
      <c r="BC351" s="54"/>
      <c r="BD351" s="54"/>
      <c r="BE351" s="54"/>
      <c r="BF351" s="54"/>
      <c r="BG351" s="54"/>
      <c r="BH351" s="5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47"/>
    </row>
    <row r="352" spans="1:94" ht="18" hidden="1" customHeight="1">
      <c r="A352" s="36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53"/>
      <c r="P352" s="54"/>
      <c r="Q352" s="54"/>
      <c r="R352" s="54"/>
      <c r="S352" s="54"/>
      <c r="T352" s="54"/>
      <c r="U352" s="54"/>
      <c r="V352" s="54"/>
      <c r="W352" s="54"/>
      <c r="X352" s="54"/>
      <c r="Y352" s="38"/>
      <c r="Z352" s="38"/>
      <c r="AA352" s="53"/>
      <c r="AB352" s="54"/>
      <c r="AC352" s="54"/>
      <c r="AD352" s="54"/>
      <c r="AE352" s="54"/>
      <c r="AF352" s="54"/>
      <c r="AG352" s="54"/>
      <c r="AH352" s="54"/>
      <c r="AI352" s="54"/>
      <c r="AJ352" s="54"/>
      <c r="AK352" s="38"/>
      <c r="AL352" s="38"/>
      <c r="AM352" s="53"/>
      <c r="AN352" s="54"/>
      <c r="AO352" s="54"/>
      <c r="AP352" s="54"/>
      <c r="AQ352" s="54"/>
      <c r="AR352" s="54"/>
      <c r="AS352" s="54"/>
      <c r="AT352" s="54"/>
      <c r="AU352" s="54"/>
      <c r="AV352" s="54"/>
      <c r="AW352" s="39"/>
      <c r="AX352" s="38"/>
      <c r="AY352" s="53"/>
      <c r="AZ352" s="54"/>
      <c r="BA352" s="54"/>
      <c r="BB352" s="54"/>
      <c r="BC352" s="54"/>
      <c r="BD352" s="54"/>
      <c r="BE352" s="54"/>
      <c r="BF352" s="54"/>
      <c r="BG352" s="54"/>
      <c r="BH352" s="5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47"/>
    </row>
    <row r="353" spans="1:96" ht="18" hidden="1" customHeight="1">
      <c r="A353" s="36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53"/>
      <c r="P353" s="54"/>
      <c r="Q353" s="54"/>
      <c r="R353" s="54"/>
      <c r="S353" s="54"/>
      <c r="T353" s="54"/>
      <c r="U353" s="54"/>
      <c r="V353" s="54"/>
      <c r="W353" s="54"/>
      <c r="X353" s="54"/>
      <c r="Y353" s="38"/>
      <c r="Z353" s="38"/>
      <c r="AA353" s="53"/>
      <c r="AB353" s="54"/>
      <c r="AC353" s="54"/>
      <c r="AD353" s="54"/>
      <c r="AE353" s="54"/>
      <c r="AF353" s="54"/>
      <c r="AG353" s="54"/>
      <c r="AH353" s="54"/>
      <c r="AI353" s="54"/>
      <c r="AJ353" s="54"/>
      <c r="AK353" s="38"/>
      <c r="AL353" s="38"/>
      <c r="AM353" s="53"/>
      <c r="AN353" s="54"/>
      <c r="AO353" s="54"/>
      <c r="AP353" s="54"/>
      <c r="AQ353" s="54"/>
      <c r="AR353" s="54"/>
      <c r="AS353" s="54"/>
      <c r="AT353" s="54"/>
      <c r="AU353" s="54"/>
      <c r="AV353" s="54"/>
      <c r="AW353" s="39"/>
      <c r="AX353" s="38"/>
      <c r="AY353" s="53"/>
      <c r="AZ353" s="54"/>
      <c r="BA353" s="54"/>
      <c r="BB353" s="54"/>
      <c r="BC353" s="54"/>
      <c r="BD353" s="54"/>
      <c r="BE353" s="54"/>
      <c r="BF353" s="54"/>
      <c r="BG353" s="54"/>
      <c r="BH353" s="5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47"/>
    </row>
    <row r="354" spans="1:96" ht="18" hidden="1" customHeight="1">
      <c r="A354" s="36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53"/>
      <c r="P354" s="54"/>
      <c r="Q354" s="54"/>
      <c r="R354" s="54"/>
      <c r="S354" s="54"/>
      <c r="T354" s="54"/>
      <c r="U354" s="54"/>
      <c r="V354" s="54"/>
      <c r="W354" s="54"/>
      <c r="X354" s="54"/>
      <c r="Y354" s="38"/>
      <c r="Z354" s="38"/>
      <c r="AA354" s="53"/>
      <c r="AB354" s="54"/>
      <c r="AC354" s="54"/>
      <c r="AD354" s="54"/>
      <c r="AE354" s="54"/>
      <c r="AF354" s="54"/>
      <c r="AG354" s="54"/>
      <c r="AH354" s="54"/>
      <c r="AI354" s="54"/>
      <c r="AJ354" s="54"/>
      <c r="AK354" s="38"/>
      <c r="AL354" s="38"/>
      <c r="AM354" s="53"/>
      <c r="AN354" s="54"/>
      <c r="AO354" s="54"/>
      <c r="AP354" s="54"/>
      <c r="AQ354" s="54"/>
      <c r="AR354" s="54"/>
      <c r="AS354" s="54"/>
      <c r="AT354" s="54"/>
      <c r="AU354" s="54"/>
      <c r="AV354" s="54"/>
      <c r="AW354" s="39"/>
      <c r="AX354" s="38"/>
      <c r="AY354" s="53"/>
      <c r="AZ354" s="54"/>
      <c r="BA354" s="54"/>
      <c r="BB354" s="54"/>
      <c r="BC354" s="54"/>
      <c r="BD354" s="54"/>
      <c r="BE354" s="54"/>
      <c r="BF354" s="54"/>
      <c r="BG354" s="54"/>
      <c r="BH354" s="5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47"/>
    </row>
    <row r="355" spans="1:96" ht="18" hidden="1" customHeight="1">
      <c r="A355" s="36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53"/>
      <c r="P355" s="54"/>
      <c r="Q355" s="54"/>
      <c r="R355" s="54"/>
      <c r="S355" s="54"/>
      <c r="T355" s="54"/>
      <c r="U355" s="54"/>
      <c r="V355" s="54"/>
      <c r="W355" s="54"/>
      <c r="X355" s="54"/>
      <c r="Y355" s="38"/>
      <c r="Z355" s="38"/>
      <c r="AA355" s="53"/>
      <c r="AB355" s="54"/>
      <c r="AC355" s="54"/>
      <c r="AD355" s="54"/>
      <c r="AE355" s="54"/>
      <c r="AF355" s="54"/>
      <c r="AG355" s="54"/>
      <c r="AH355" s="54"/>
      <c r="AI355" s="54"/>
      <c r="AJ355" s="54"/>
      <c r="AK355" s="38"/>
      <c r="AL355" s="38"/>
      <c r="AM355" s="53"/>
      <c r="AN355" s="54"/>
      <c r="AO355" s="54"/>
      <c r="AP355" s="54"/>
      <c r="AQ355" s="54"/>
      <c r="AR355" s="54"/>
      <c r="AS355" s="54"/>
      <c r="AT355" s="54"/>
      <c r="AU355" s="54"/>
      <c r="AV355" s="54"/>
      <c r="AW355" s="39"/>
      <c r="AX355" s="38"/>
      <c r="AY355" s="53"/>
      <c r="AZ355" s="54"/>
      <c r="BA355" s="54"/>
      <c r="BB355" s="54"/>
      <c r="BC355" s="54"/>
      <c r="BD355" s="54"/>
      <c r="BE355" s="54"/>
      <c r="BF355" s="54"/>
      <c r="BG355" s="54"/>
      <c r="BH355" s="5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47"/>
    </row>
    <row r="356" spans="1:96" ht="18" hidden="1" customHeight="1">
      <c r="A356" s="36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53"/>
      <c r="P356" s="54"/>
      <c r="Q356" s="54"/>
      <c r="R356" s="54"/>
      <c r="S356" s="54"/>
      <c r="T356" s="54"/>
      <c r="U356" s="54"/>
      <c r="V356" s="54"/>
      <c r="W356" s="54"/>
      <c r="X356" s="54"/>
      <c r="Y356" s="38"/>
      <c r="Z356" s="38"/>
      <c r="AA356" s="53"/>
      <c r="AB356" s="54"/>
      <c r="AC356" s="54"/>
      <c r="AD356" s="54"/>
      <c r="AE356" s="54"/>
      <c r="AF356" s="54"/>
      <c r="AG356" s="54"/>
      <c r="AH356" s="54"/>
      <c r="AI356" s="54"/>
      <c r="AJ356" s="54"/>
      <c r="AK356" s="38"/>
      <c r="AL356" s="38"/>
      <c r="AM356" s="53"/>
      <c r="AN356" s="54"/>
      <c r="AO356" s="54"/>
      <c r="AP356" s="54"/>
      <c r="AQ356" s="54"/>
      <c r="AR356" s="54"/>
      <c r="AS356" s="54"/>
      <c r="AT356" s="54"/>
      <c r="AU356" s="54"/>
      <c r="AV356" s="54"/>
      <c r="AW356" s="39"/>
      <c r="AX356" s="38"/>
      <c r="AY356" s="53"/>
      <c r="AZ356" s="54"/>
      <c r="BA356" s="54"/>
      <c r="BB356" s="54"/>
      <c r="BC356" s="54"/>
      <c r="BD356" s="54"/>
      <c r="BE356" s="54"/>
      <c r="BF356" s="54"/>
      <c r="BG356" s="54"/>
      <c r="BH356" s="5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47"/>
    </row>
    <row r="357" spans="1:96" ht="18" hidden="1" customHeight="1">
      <c r="A357" s="41"/>
      <c r="B357" s="42"/>
      <c r="C357" s="4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2"/>
      <c r="AV357" s="42"/>
      <c r="AW357" s="42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2"/>
      <c r="BJ357" s="42"/>
      <c r="BK357" s="42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2"/>
      <c r="BX357" s="42"/>
      <c r="BY357" s="42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2"/>
      <c r="CL357" s="42"/>
      <c r="CM357" s="42"/>
      <c r="CN357" s="42"/>
      <c r="CO357" s="42"/>
      <c r="CP357" s="55"/>
    </row>
    <row r="358" spans="1:96" ht="30.75" hidden="1" customHeight="1">
      <c r="A358" s="713" t="s">
        <v>325</v>
      </c>
      <c r="B358" s="714"/>
      <c r="C358" s="714"/>
      <c r="D358" s="714"/>
      <c r="E358" s="714"/>
      <c r="F358" s="714"/>
      <c r="G358" s="714"/>
      <c r="H358" s="714"/>
      <c r="I358" s="714"/>
      <c r="J358" s="714"/>
      <c r="K358" s="714"/>
      <c r="L358" s="714"/>
      <c r="M358" s="714"/>
      <c r="N358" s="714"/>
      <c r="O358" s="714"/>
      <c r="P358" s="714"/>
      <c r="Q358" s="714"/>
      <c r="R358" s="714"/>
      <c r="S358" s="714"/>
      <c r="T358" s="714"/>
      <c r="U358" s="714"/>
      <c r="V358" s="714"/>
      <c r="W358" s="714"/>
      <c r="X358" s="714"/>
      <c r="Y358" s="714"/>
      <c r="Z358" s="714"/>
      <c r="AA358" s="714"/>
      <c r="AB358" s="714"/>
      <c r="AC358" s="714"/>
      <c r="AD358" s="714"/>
      <c r="AE358" s="714"/>
      <c r="AF358" s="714"/>
      <c r="AG358" s="714"/>
      <c r="AH358" s="714"/>
      <c r="AI358" s="714"/>
      <c r="AJ358" s="714"/>
      <c r="AK358" s="714"/>
      <c r="AL358" s="714"/>
      <c r="AM358" s="714"/>
      <c r="AN358" s="714"/>
      <c r="AO358" s="714"/>
      <c r="AP358" s="714"/>
      <c r="AQ358" s="714"/>
      <c r="AR358" s="714"/>
      <c r="AS358" s="714"/>
      <c r="AT358" s="714"/>
      <c r="AU358" s="714"/>
      <c r="AV358" s="714"/>
      <c r="AW358" s="714"/>
      <c r="AX358" s="714"/>
      <c r="AY358" s="714"/>
      <c r="AZ358" s="714"/>
      <c r="BA358" s="714"/>
      <c r="BB358" s="714"/>
      <c r="BC358" s="714"/>
      <c r="BD358" s="714"/>
      <c r="BE358" s="714"/>
      <c r="BF358" s="714"/>
      <c r="BG358" s="714"/>
      <c r="BH358" s="714"/>
      <c r="BI358" s="714"/>
      <c r="BJ358" s="714"/>
      <c r="BK358" s="714"/>
      <c r="BL358" s="714"/>
      <c r="BM358" s="714"/>
      <c r="BN358" s="714"/>
      <c r="BO358" s="714"/>
      <c r="BP358" s="714"/>
      <c r="BQ358" s="714"/>
      <c r="BR358" s="714"/>
      <c r="BS358" s="714"/>
      <c r="BT358" s="714"/>
      <c r="BU358" s="714"/>
      <c r="BV358" s="714"/>
      <c r="BW358" s="714"/>
      <c r="BX358" s="714"/>
      <c r="BY358" s="714"/>
      <c r="BZ358" s="714"/>
      <c r="CA358" s="714"/>
      <c r="CB358" s="714"/>
      <c r="CC358" s="714"/>
      <c r="CD358" s="714"/>
      <c r="CE358" s="714"/>
      <c r="CF358" s="714"/>
      <c r="CG358" s="714"/>
      <c r="CH358" s="714"/>
      <c r="CI358" s="714"/>
      <c r="CJ358" s="714"/>
      <c r="CK358" s="714"/>
      <c r="CL358" s="714"/>
      <c r="CM358" s="714"/>
      <c r="CN358" s="714"/>
      <c r="CO358" s="714"/>
      <c r="CP358" s="715"/>
    </row>
    <row r="359" spans="1:96" ht="18" hidden="1" customHeight="1">
      <c r="A359" s="43"/>
      <c r="B359" s="45"/>
      <c r="C359" s="45"/>
      <c r="D359" s="44" t="s">
        <v>280</v>
      </c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4" t="s">
        <v>326</v>
      </c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45"/>
      <c r="AI359" s="45"/>
      <c r="AJ359" s="45"/>
      <c r="AK359" s="45"/>
      <c r="AL359" s="45"/>
      <c r="AM359" s="45"/>
      <c r="AN359" s="45"/>
      <c r="AO359" s="45"/>
      <c r="AP359" s="45"/>
      <c r="AQ359" s="45"/>
      <c r="AR359" s="45"/>
      <c r="AS359" s="45"/>
      <c r="AT359" s="45"/>
      <c r="AU359" s="45"/>
      <c r="AV359" s="45"/>
      <c r="AW359" s="45"/>
      <c r="AX359" s="45"/>
      <c r="AY359" s="45"/>
      <c r="AZ359" s="45"/>
      <c r="BA359" s="45"/>
      <c r="BB359" s="45"/>
      <c r="BC359" s="45"/>
      <c r="BD359" s="45"/>
      <c r="BE359" s="45"/>
      <c r="BF359" s="45"/>
      <c r="BG359" s="45"/>
      <c r="BH359" s="45"/>
      <c r="BI359" s="45"/>
      <c r="BJ359" s="45"/>
      <c r="BK359" s="45" t="s">
        <v>282</v>
      </c>
      <c r="BL359" s="45"/>
      <c r="BM359" s="45"/>
      <c r="BN359" s="45"/>
      <c r="BO359" s="45"/>
      <c r="BP359" s="45"/>
      <c r="BQ359" s="45"/>
      <c r="BR359" s="45"/>
      <c r="BS359" s="45"/>
      <c r="BT359" s="45"/>
      <c r="BU359" s="45"/>
      <c r="BV359" s="45"/>
      <c r="BW359" s="56">
        <v>67914</v>
      </c>
      <c r="BX359" s="57"/>
      <c r="BY359" s="57"/>
      <c r="BZ359" s="57"/>
      <c r="CA359" s="57"/>
      <c r="CB359" s="57"/>
      <c r="CC359" s="57"/>
      <c r="CD359" s="57"/>
      <c r="CE359" s="57"/>
      <c r="CF359" s="57"/>
      <c r="CG359" s="45" t="s">
        <v>283</v>
      </c>
      <c r="CH359" s="45"/>
      <c r="CI359" s="45"/>
      <c r="CJ359" s="45"/>
      <c r="CK359" s="45"/>
      <c r="CL359" s="45"/>
      <c r="CM359" s="45"/>
      <c r="CN359" s="45"/>
      <c r="CO359" s="45"/>
      <c r="CP359" s="58"/>
      <c r="CR359" s="22"/>
    </row>
    <row r="360" spans="1:96" ht="18" hidden="1" customHeight="1">
      <c r="A360" s="36"/>
      <c r="B360" s="24"/>
      <c r="C360" s="24"/>
      <c r="D360" s="24" t="s">
        <v>169</v>
      </c>
      <c r="E360" s="24"/>
      <c r="F360" s="24"/>
      <c r="G360" s="24"/>
      <c r="H360" s="24"/>
      <c r="I360" s="24"/>
      <c r="J360" s="24"/>
      <c r="K360" s="24"/>
      <c r="L360" s="24"/>
      <c r="M360" s="24" t="s">
        <v>284</v>
      </c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47"/>
    </row>
    <row r="361" spans="1:96" ht="18" hidden="1" customHeight="1">
      <c r="A361" s="36"/>
      <c r="B361" s="24"/>
      <c r="C361" s="24"/>
      <c r="D361" s="24"/>
      <c r="E361" s="24" t="s">
        <v>285</v>
      </c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46">
        <v>1</v>
      </c>
      <c r="V361" s="38"/>
      <c r="W361" s="38"/>
      <c r="X361" s="38"/>
      <c r="Y361" s="38"/>
      <c r="Z361" s="38" t="s">
        <v>286</v>
      </c>
      <c r="AA361" s="38"/>
      <c r="AB361" s="38"/>
      <c r="AC361" s="38"/>
      <c r="AD361" s="38"/>
      <c r="AE361" s="20" t="e">
        <f>$CR$5</f>
        <v>#REF!</v>
      </c>
      <c r="AF361" s="38"/>
      <c r="AG361" s="38"/>
      <c r="AH361" s="38"/>
      <c r="AI361" s="38"/>
      <c r="AJ361" s="38"/>
      <c r="AK361" s="38"/>
      <c r="AL361" s="38"/>
      <c r="AM361" s="24" t="s">
        <v>287</v>
      </c>
      <c r="AN361" s="24"/>
      <c r="AO361" s="24"/>
      <c r="AP361" s="24"/>
      <c r="AQ361" s="24"/>
      <c r="AR361" s="24"/>
      <c r="AS361" s="24"/>
      <c r="AT361" s="24"/>
      <c r="AU361" s="38">
        <v>8</v>
      </c>
      <c r="AV361" s="38"/>
      <c r="AW361" s="38"/>
      <c r="AX361" s="38" t="s">
        <v>288</v>
      </c>
      <c r="AY361" s="38"/>
      <c r="AZ361" s="38">
        <v>25</v>
      </c>
      <c r="BA361" s="38"/>
      <c r="BB361" s="38"/>
      <c r="BC361" s="38" t="s">
        <v>289</v>
      </c>
      <c r="BD361" s="38"/>
      <c r="BE361" s="38">
        <v>20</v>
      </c>
      <c r="BF361" s="38"/>
      <c r="BG361" s="38"/>
      <c r="BH361" s="38" t="s">
        <v>288</v>
      </c>
      <c r="BI361" s="38"/>
      <c r="BJ361" s="38">
        <v>16</v>
      </c>
      <c r="BK361" s="38"/>
      <c r="BL361" s="38"/>
      <c r="BM361" s="38" t="s">
        <v>289</v>
      </c>
      <c r="BN361" s="38"/>
      <c r="BO361" s="46">
        <v>12</v>
      </c>
      <c r="BP361" s="46"/>
      <c r="BQ361" s="46"/>
      <c r="BR361" s="24"/>
      <c r="BS361" s="39" t="s">
        <v>242</v>
      </c>
      <c r="BT361" s="38"/>
      <c r="BU361" s="49" t="e">
        <f>INT(U361*AE361*(1/AU361*(AZ361/BE361)*(BJ361/BO361)))</f>
        <v>#REF!</v>
      </c>
      <c r="BV361" s="38"/>
      <c r="BW361" s="38"/>
      <c r="BX361" s="38"/>
      <c r="BY361" s="38"/>
      <c r="BZ361" s="38"/>
      <c r="CA361" s="38"/>
      <c r="CB361" s="38"/>
      <c r="CC361" s="24" t="s">
        <v>272</v>
      </c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47"/>
    </row>
    <row r="362" spans="1:96" ht="18" hidden="1" customHeight="1" thickBot="1">
      <c r="A362" s="36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46"/>
      <c r="V362" s="38"/>
      <c r="W362" s="38"/>
      <c r="X362" s="38"/>
      <c r="Y362" s="38"/>
      <c r="Z362" s="38"/>
      <c r="AA362" s="38"/>
      <c r="AB362" s="38"/>
      <c r="AC362" s="38"/>
      <c r="AD362" s="38"/>
      <c r="AE362" s="19"/>
      <c r="AF362" s="38"/>
      <c r="AG362" s="38"/>
      <c r="AH362" s="38"/>
      <c r="AI362" s="38"/>
      <c r="AJ362" s="38"/>
      <c r="AK362" s="38"/>
      <c r="AL362" s="38"/>
      <c r="AM362" s="24"/>
      <c r="AN362" s="24"/>
      <c r="AO362" s="24"/>
      <c r="AP362" s="24"/>
      <c r="AQ362" s="24"/>
      <c r="AR362" s="24"/>
      <c r="AS362" s="24"/>
      <c r="AT362" s="24"/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  <c r="BG362" s="38"/>
      <c r="BH362" s="38"/>
      <c r="BI362" s="38"/>
      <c r="BJ362" s="38"/>
      <c r="BK362" s="38"/>
      <c r="BL362" s="38"/>
      <c r="BM362" s="38"/>
      <c r="BN362" s="38"/>
      <c r="BO362" s="46"/>
      <c r="BP362" s="46"/>
      <c r="BQ362" s="46"/>
      <c r="BR362" s="24"/>
      <c r="BS362" s="39"/>
      <c r="BT362" s="38"/>
      <c r="BU362" s="49"/>
      <c r="BV362" s="38"/>
      <c r="BW362" s="38"/>
      <c r="BX362" s="38"/>
      <c r="BY362" s="38"/>
      <c r="BZ362" s="38"/>
      <c r="CA362" s="38"/>
      <c r="CB362" s="38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47"/>
    </row>
    <row r="363" spans="1:96" ht="18" hidden="1" customHeight="1" thickTop="1">
      <c r="A363" s="36"/>
      <c r="B363" s="24"/>
      <c r="C363" s="24"/>
      <c r="D363" s="50"/>
      <c r="E363" s="51" t="s">
        <v>243</v>
      </c>
      <c r="F363" s="51"/>
      <c r="G363" s="51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50"/>
      <c r="AV363" s="50"/>
      <c r="AW363" s="50"/>
      <c r="AX363" s="50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50"/>
      <c r="BJ363" s="50"/>
      <c r="BK363" s="50"/>
      <c r="BL363" s="50"/>
      <c r="BM363" s="50"/>
      <c r="BN363" s="50"/>
      <c r="BO363" s="50"/>
      <c r="BP363" s="50"/>
      <c r="BQ363" s="50"/>
      <c r="BR363" s="50"/>
      <c r="BS363" s="50"/>
      <c r="BT363" s="50"/>
      <c r="BU363" s="52" t="e">
        <f>INT(SUM(BU361:BU362))</f>
        <v>#REF!</v>
      </c>
      <c r="BV363" s="51"/>
      <c r="BW363" s="51"/>
      <c r="BX363" s="51"/>
      <c r="BY363" s="51"/>
      <c r="BZ363" s="51"/>
      <c r="CA363" s="51"/>
      <c r="CB363" s="51"/>
      <c r="CC363" s="50" t="s">
        <v>272</v>
      </c>
      <c r="CD363" s="50"/>
      <c r="CE363" s="50"/>
      <c r="CF363" s="50"/>
      <c r="CG363" s="50"/>
      <c r="CH363" s="50"/>
      <c r="CI363" s="50"/>
      <c r="CJ363" s="24"/>
      <c r="CK363" s="24"/>
      <c r="CL363" s="24"/>
      <c r="CM363" s="24"/>
      <c r="CN363" s="24"/>
      <c r="CO363" s="24"/>
      <c r="CP363" s="47"/>
    </row>
    <row r="364" spans="1:96" ht="18" hidden="1" customHeight="1">
      <c r="A364" s="36"/>
      <c r="B364" s="24"/>
      <c r="C364" s="24"/>
      <c r="D364" s="24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49"/>
      <c r="BV364" s="38"/>
      <c r="BW364" s="38"/>
      <c r="BX364" s="38"/>
      <c r="BY364" s="38"/>
      <c r="BZ364" s="38"/>
      <c r="CA364" s="38"/>
      <c r="CB364" s="38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47"/>
    </row>
    <row r="365" spans="1:96" ht="18" hidden="1" customHeight="1">
      <c r="A365" s="36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49"/>
      <c r="BW365" s="38"/>
      <c r="BX365" s="38"/>
      <c r="BY365" s="38"/>
      <c r="BZ365" s="38"/>
      <c r="CA365" s="38"/>
      <c r="CB365" s="38"/>
      <c r="CC365" s="38"/>
      <c r="CD365" s="38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47"/>
    </row>
    <row r="366" spans="1:96" ht="18" hidden="1" customHeight="1">
      <c r="A366" s="36"/>
      <c r="B366" s="24"/>
      <c r="C366" s="24"/>
      <c r="D366" s="24" t="s">
        <v>170</v>
      </c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47"/>
    </row>
    <row r="367" spans="1:96" ht="18" hidden="1" customHeight="1">
      <c r="A367" s="36"/>
      <c r="B367" s="24"/>
      <c r="C367" s="24"/>
      <c r="D367" s="24"/>
      <c r="E367" s="24" t="s">
        <v>299</v>
      </c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46">
        <v>14.4</v>
      </c>
      <c r="V367" s="38"/>
      <c r="W367" s="38"/>
      <c r="X367" s="38"/>
      <c r="Y367" s="38"/>
      <c r="Z367" s="24" t="s">
        <v>171</v>
      </c>
      <c r="AA367" s="24"/>
      <c r="AB367" s="24"/>
      <c r="AC367" s="24"/>
      <c r="AD367" s="24"/>
      <c r="AE367" s="23" t="e">
        <f>$CR$11</f>
        <v>#REF!</v>
      </c>
      <c r="AF367" s="38"/>
      <c r="AG367" s="38"/>
      <c r="AH367" s="38"/>
      <c r="AI367" s="38"/>
      <c r="AJ367" s="38"/>
      <c r="AK367" s="38"/>
      <c r="AL367" s="38"/>
      <c r="AM367" s="24" t="s">
        <v>327</v>
      </c>
      <c r="AN367" s="24"/>
      <c r="AO367" s="24"/>
      <c r="AP367" s="24"/>
      <c r="AQ367" s="24"/>
      <c r="AR367" s="24"/>
      <c r="AS367" s="24"/>
      <c r="AT367" s="49" t="e">
        <f>INT(U367*AE367)</f>
        <v>#REF!</v>
      </c>
      <c r="AU367" s="38"/>
      <c r="AV367" s="38"/>
      <c r="AW367" s="38"/>
      <c r="AX367" s="38"/>
      <c r="AY367" s="38"/>
      <c r="AZ367" s="38"/>
      <c r="BA367" s="38"/>
      <c r="BB367" s="24" t="s">
        <v>328</v>
      </c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47"/>
    </row>
    <row r="368" spans="1:96" ht="18" hidden="1" customHeight="1" thickBot="1">
      <c r="A368" s="36"/>
      <c r="B368" s="24"/>
      <c r="C368" s="24"/>
      <c r="D368" s="24"/>
      <c r="E368" s="24" t="s">
        <v>329</v>
      </c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 t="s">
        <v>330</v>
      </c>
      <c r="V368" s="24"/>
      <c r="W368" s="24"/>
      <c r="X368" s="24"/>
      <c r="Y368" s="24"/>
      <c r="Z368" s="24"/>
      <c r="AA368" s="24"/>
      <c r="AB368" s="24"/>
      <c r="AC368" s="24"/>
      <c r="AD368" s="24"/>
      <c r="AE368" s="46">
        <v>30</v>
      </c>
      <c r="AF368" s="38"/>
      <c r="AG368" s="38"/>
      <c r="AH368" s="38"/>
      <c r="AI368" s="38"/>
      <c r="AJ368" s="38"/>
      <c r="AK368" s="38"/>
      <c r="AL368" s="38"/>
      <c r="AM368" s="24" t="s">
        <v>331</v>
      </c>
      <c r="AN368" s="24"/>
      <c r="AO368" s="24"/>
      <c r="AP368" s="24"/>
      <c r="AQ368" s="24"/>
      <c r="AR368" s="24"/>
      <c r="AS368" s="24"/>
      <c r="AT368" s="49" t="e">
        <f>INT(AT367*AE368/100)</f>
        <v>#REF!</v>
      </c>
      <c r="AU368" s="49"/>
      <c r="AV368" s="49"/>
      <c r="AW368" s="49"/>
      <c r="AX368" s="49"/>
      <c r="AY368" s="49"/>
      <c r="AZ368" s="49"/>
      <c r="BA368" s="49"/>
      <c r="BB368" s="24" t="s">
        <v>328</v>
      </c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47"/>
    </row>
    <row r="369" spans="1:94" ht="18" hidden="1" customHeight="1" thickTop="1">
      <c r="A369" s="36"/>
      <c r="B369" s="24"/>
      <c r="C369" s="24"/>
      <c r="D369" s="50"/>
      <c r="E369" s="51" t="s">
        <v>332</v>
      </c>
      <c r="F369" s="51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1"/>
      <c r="R369" s="51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  <c r="AP369" s="50"/>
      <c r="AQ369" s="50"/>
      <c r="AR369" s="50"/>
      <c r="AS369" s="50"/>
      <c r="AT369" s="52" t="e">
        <f>INT(SUM(AT367:AT368))</f>
        <v>#REF!</v>
      </c>
      <c r="AU369" s="51"/>
      <c r="AV369" s="51"/>
      <c r="AW369" s="51"/>
      <c r="AX369" s="51"/>
      <c r="AY369" s="51"/>
      <c r="AZ369" s="51"/>
      <c r="BA369" s="51"/>
      <c r="BB369" s="50" t="s">
        <v>328</v>
      </c>
      <c r="BC369" s="50"/>
      <c r="BD369" s="50"/>
      <c r="BE369" s="50"/>
      <c r="BF369" s="50"/>
      <c r="BG369" s="50"/>
      <c r="BH369" s="50"/>
      <c r="BI369" s="50"/>
      <c r="BJ369" s="50"/>
      <c r="BK369" s="50"/>
      <c r="BL369" s="50"/>
      <c r="BM369" s="50"/>
      <c r="BN369" s="50"/>
      <c r="BO369" s="50"/>
      <c r="BP369" s="50"/>
      <c r="BQ369" s="50"/>
      <c r="BR369" s="50"/>
      <c r="BS369" s="50"/>
      <c r="BT369" s="50"/>
      <c r="BU369" s="50"/>
      <c r="BV369" s="50"/>
      <c r="BW369" s="50"/>
      <c r="BX369" s="50"/>
      <c r="BY369" s="50"/>
      <c r="BZ369" s="50"/>
      <c r="CA369" s="50"/>
      <c r="CB369" s="50"/>
      <c r="CC369" s="50"/>
      <c r="CD369" s="50"/>
      <c r="CE369" s="50"/>
      <c r="CF369" s="50"/>
      <c r="CG369" s="50"/>
      <c r="CH369" s="50"/>
      <c r="CI369" s="50"/>
      <c r="CJ369" s="24"/>
      <c r="CK369" s="24"/>
      <c r="CL369" s="24"/>
      <c r="CM369" s="24"/>
      <c r="CN369" s="24"/>
      <c r="CO369" s="24"/>
      <c r="CP369" s="47"/>
    </row>
    <row r="370" spans="1:94" ht="18" hidden="1" customHeight="1">
      <c r="A370" s="36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47"/>
    </row>
    <row r="371" spans="1:94" ht="18" hidden="1" customHeight="1">
      <c r="A371" s="36"/>
      <c r="B371" s="24"/>
      <c r="C371" s="24"/>
      <c r="D371" s="24" t="s">
        <v>333</v>
      </c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47"/>
    </row>
    <row r="372" spans="1:94" ht="18" hidden="1" customHeight="1" thickBot="1">
      <c r="A372" s="36"/>
      <c r="B372" s="24"/>
      <c r="C372" s="24"/>
      <c r="D372" s="24"/>
      <c r="E372" s="24" t="s">
        <v>334</v>
      </c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49">
        <v>2757</v>
      </c>
      <c r="AB372" s="38"/>
      <c r="AC372" s="38"/>
      <c r="AD372" s="38"/>
      <c r="AE372" s="38"/>
      <c r="AF372" s="38"/>
      <c r="AG372" s="38"/>
      <c r="AH372" s="38"/>
      <c r="AI372" s="38" t="s">
        <v>335</v>
      </c>
      <c r="AJ372" s="38"/>
      <c r="AK372" s="675">
        <v>10000000</v>
      </c>
      <c r="AL372" s="676"/>
      <c r="AM372" s="676"/>
      <c r="AN372" s="676"/>
      <c r="AO372" s="676"/>
      <c r="AP372" s="676"/>
      <c r="AQ372" s="676"/>
      <c r="AR372" s="676"/>
      <c r="AS372" s="676"/>
      <c r="AT372" s="676"/>
      <c r="AU372" s="676"/>
      <c r="AV372" s="38" t="s">
        <v>336</v>
      </c>
      <c r="AW372" s="38"/>
      <c r="AX372" s="49">
        <f>INT(BW359*$CR$4/1000)</f>
        <v>4170259</v>
      </c>
      <c r="AY372" s="38"/>
      <c r="AZ372" s="38"/>
      <c r="BA372" s="38"/>
      <c r="BB372" s="38"/>
      <c r="BC372" s="38"/>
      <c r="BD372" s="38"/>
      <c r="BE372" s="38"/>
      <c r="BF372" s="38"/>
      <c r="BG372" s="24" t="s">
        <v>337</v>
      </c>
      <c r="BH372" s="24"/>
      <c r="BI372" s="24"/>
      <c r="BJ372" s="24"/>
      <c r="BK372" s="24"/>
      <c r="BL372" s="24"/>
      <c r="BM372" s="24"/>
      <c r="BN372" s="49">
        <f>INT(AA372/AK372*AX372*1000)</f>
        <v>1149740</v>
      </c>
      <c r="BO372" s="49"/>
      <c r="BP372" s="49"/>
      <c r="BQ372" s="49"/>
      <c r="BR372" s="49"/>
      <c r="BS372" s="49"/>
      <c r="BT372" s="49"/>
      <c r="BU372" s="49"/>
      <c r="BV372" s="24" t="s">
        <v>328</v>
      </c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47"/>
    </row>
    <row r="373" spans="1:94" ht="18" hidden="1" customHeight="1" thickTop="1">
      <c r="A373" s="36"/>
      <c r="B373" s="24"/>
      <c r="C373" s="24"/>
      <c r="D373" s="50"/>
      <c r="E373" s="51" t="s">
        <v>332</v>
      </c>
      <c r="F373" s="51"/>
      <c r="G373" s="51"/>
      <c r="H373" s="51"/>
      <c r="I373" s="51"/>
      <c r="J373" s="51"/>
      <c r="K373" s="51"/>
      <c r="L373" s="51"/>
      <c r="M373" s="51"/>
      <c r="N373" s="51"/>
      <c r="O373" s="51"/>
      <c r="P373" s="51"/>
      <c r="Q373" s="51"/>
      <c r="R373" s="51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  <c r="AP373" s="50"/>
      <c r="AQ373" s="50"/>
      <c r="AR373" s="50"/>
      <c r="AS373" s="50"/>
      <c r="AT373" s="50"/>
      <c r="AU373" s="50"/>
      <c r="AV373" s="50"/>
      <c r="AW373" s="50"/>
      <c r="AX373" s="50"/>
      <c r="AY373" s="50"/>
      <c r="AZ373" s="50"/>
      <c r="BA373" s="50"/>
      <c r="BB373" s="50"/>
      <c r="BC373" s="50"/>
      <c r="BD373" s="50"/>
      <c r="BE373" s="50"/>
      <c r="BF373" s="50"/>
      <c r="BG373" s="50"/>
      <c r="BH373" s="50"/>
      <c r="BI373" s="50"/>
      <c r="BJ373" s="50"/>
      <c r="BK373" s="50"/>
      <c r="BL373" s="50"/>
      <c r="BM373" s="50"/>
      <c r="BN373" s="52">
        <f>SUM(BN372)</f>
        <v>1149740</v>
      </c>
      <c r="BO373" s="51"/>
      <c r="BP373" s="51"/>
      <c r="BQ373" s="51"/>
      <c r="BR373" s="51"/>
      <c r="BS373" s="51"/>
      <c r="BT373" s="51"/>
      <c r="BU373" s="51"/>
      <c r="BV373" s="50" t="s">
        <v>338</v>
      </c>
      <c r="BW373" s="50"/>
      <c r="BX373" s="50"/>
      <c r="BY373" s="50"/>
      <c r="BZ373" s="50"/>
      <c r="CA373" s="50"/>
      <c r="CB373" s="50"/>
      <c r="CC373" s="50"/>
      <c r="CD373" s="50"/>
      <c r="CE373" s="50"/>
      <c r="CF373" s="50"/>
      <c r="CG373" s="50"/>
      <c r="CH373" s="50"/>
      <c r="CI373" s="50"/>
      <c r="CJ373" s="24"/>
      <c r="CK373" s="24"/>
      <c r="CL373" s="24"/>
      <c r="CM373" s="24"/>
      <c r="CN373" s="24"/>
      <c r="CO373" s="24"/>
      <c r="CP373" s="47"/>
    </row>
    <row r="374" spans="1:94" ht="18" hidden="1" customHeight="1">
      <c r="A374" s="36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47"/>
    </row>
    <row r="375" spans="1:94" ht="18" hidden="1" customHeight="1">
      <c r="A375" s="36"/>
      <c r="B375" s="24"/>
      <c r="C375" s="24"/>
      <c r="D375" s="24"/>
      <c r="E375" s="24" t="s">
        <v>339</v>
      </c>
      <c r="F375" s="24"/>
      <c r="G375" s="24"/>
      <c r="H375" s="24"/>
      <c r="I375" s="24"/>
      <c r="J375" s="24"/>
      <c r="K375" s="24"/>
      <c r="L375" s="24"/>
      <c r="M375" s="24"/>
      <c r="N375" s="24"/>
      <c r="O375" s="53" t="e">
        <f>BU363</f>
        <v>#REF!</v>
      </c>
      <c r="P375" s="54"/>
      <c r="Q375" s="54"/>
      <c r="R375" s="54"/>
      <c r="S375" s="54"/>
      <c r="T375" s="54"/>
      <c r="U375" s="54"/>
      <c r="V375" s="54"/>
      <c r="W375" s="54"/>
      <c r="X375" s="54"/>
      <c r="Y375" s="38" t="s">
        <v>340</v>
      </c>
      <c r="Z375" s="38"/>
      <c r="AA375" s="53" t="e">
        <f>AT369</f>
        <v>#REF!</v>
      </c>
      <c r="AB375" s="54"/>
      <c r="AC375" s="54"/>
      <c r="AD375" s="54"/>
      <c r="AE375" s="54"/>
      <c r="AF375" s="54"/>
      <c r="AG375" s="54"/>
      <c r="AH375" s="54"/>
      <c r="AI375" s="54"/>
      <c r="AJ375" s="54"/>
      <c r="AK375" s="38" t="s">
        <v>341</v>
      </c>
      <c r="AL375" s="38"/>
      <c r="AM375" s="53">
        <f>BN373</f>
        <v>1149740</v>
      </c>
      <c r="AN375" s="54"/>
      <c r="AO375" s="54"/>
      <c r="AP375" s="54"/>
      <c r="AQ375" s="54"/>
      <c r="AR375" s="54"/>
      <c r="AS375" s="54"/>
      <c r="AT375" s="54"/>
      <c r="AU375" s="54"/>
      <c r="AV375" s="54"/>
      <c r="AW375" s="39" t="s">
        <v>342</v>
      </c>
      <c r="AX375" s="38"/>
      <c r="AY375" s="53" t="e">
        <f>O375+AA375+AM375</f>
        <v>#REF!</v>
      </c>
      <c r="AZ375" s="54"/>
      <c r="BA375" s="54"/>
      <c r="BB375" s="54"/>
      <c r="BC375" s="54"/>
      <c r="BD375" s="54"/>
      <c r="BE375" s="54"/>
      <c r="BF375" s="54"/>
      <c r="BG375" s="54"/>
      <c r="BH375" s="54"/>
      <c r="BI375" s="24" t="s">
        <v>338</v>
      </c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47"/>
    </row>
    <row r="376" spans="1:94" ht="18" hidden="1" customHeight="1">
      <c r="A376" s="36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53"/>
      <c r="P376" s="54"/>
      <c r="Q376" s="54"/>
      <c r="R376" s="54"/>
      <c r="S376" s="54"/>
      <c r="T376" s="54"/>
      <c r="U376" s="54"/>
      <c r="V376" s="54"/>
      <c r="W376" s="54"/>
      <c r="X376" s="54"/>
      <c r="Y376" s="38"/>
      <c r="Z376" s="38"/>
      <c r="AA376" s="53"/>
      <c r="AB376" s="54"/>
      <c r="AC376" s="54"/>
      <c r="AD376" s="54"/>
      <c r="AE376" s="54"/>
      <c r="AF376" s="54"/>
      <c r="AG376" s="54"/>
      <c r="AH376" s="54"/>
      <c r="AI376" s="54"/>
      <c r="AJ376" s="54"/>
      <c r="AK376" s="38"/>
      <c r="AL376" s="38"/>
      <c r="AM376" s="53"/>
      <c r="AN376" s="54"/>
      <c r="AO376" s="54"/>
      <c r="AP376" s="54"/>
      <c r="AQ376" s="54"/>
      <c r="AR376" s="54"/>
      <c r="AS376" s="54"/>
      <c r="AT376" s="54"/>
      <c r="AU376" s="54"/>
      <c r="AV376" s="54"/>
      <c r="AW376" s="39"/>
      <c r="AX376" s="38"/>
      <c r="AY376" s="53"/>
      <c r="AZ376" s="54"/>
      <c r="BA376" s="54"/>
      <c r="BB376" s="54"/>
      <c r="BC376" s="54"/>
      <c r="BD376" s="54"/>
      <c r="BE376" s="54"/>
      <c r="BF376" s="54"/>
      <c r="BG376" s="54"/>
      <c r="BH376" s="5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47"/>
    </row>
    <row r="377" spans="1:94" ht="18" hidden="1" customHeight="1">
      <c r="A377" s="36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53"/>
      <c r="P377" s="54"/>
      <c r="Q377" s="54"/>
      <c r="R377" s="54"/>
      <c r="S377" s="54"/>
      <c r="T377" s="54"/>
      <c r="U377" s="54"/>
      <c r="V377" s="54"/>
      <c r="W377" s="54"/>
      <c r="X377" s="54"/>
      <c r="Y377" s="38"/>
      <c r="Z377" s="38"/>
      <c r="AA377" s="53"/>
      <c r="AB377" s="54"/>
      <c r="AC377" s="54"/>
      <c r="AD377" s="54"/>
      <c r="AE377" s="54"/>
      <c r="AF377" s="54"/>
      <c r="AG377" s="54"/>
      <c r="AH377" s="54"/>
      <c r="AI377" s="54"/>
      <c r="AJ377" s="54"/>
      <c r="AK377" s="38"/>
      <c r="AL377" s="38"/>
      <c r="AM377" s="53"/>
      <c r="AN377" s="54"/>
      <c r="AO377" s="54"/>
      <c r="AP377" s="54"/>
      <c r="AQ377" s="54"/>
      <c r="AR377" s="54"/>
      <c r="AS377" s="54"/>
      <c r="AT377" s="54"/>
      <c r="AU377" s="54"/>
      <c r="AV377" s="54"/>
      <c r="AW377" s="39"/>
      <c r="AX377" s="38"/>
      <c r="AY377" s="53"/>
      <c r="AZ377" s="54"/>
      <c r="BA377" s="54"/>
      <c r="BB377" s="54"/>
      <c r="BC377" s="54"/>
      <c r="BD377" s="54"/>
      <c r="BE377" s="54"/>
      <c r="BF377" s="54"/>
      <c r="BG377" s="54"/>
      <c r="BH377" s="5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47"/>
    </row>
    <row r="378" spans="1:94" ht="18" hidden="1" customHeight="1">
      <c r="A378" s="36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53"/>
      <c r="P378" s="54"/>
      <c r="Q378" s="54"/>
      <c r="R378" s="54"/>
      <c r="S378" s="54"/>
      <c r="T378" s="54"/>
      <c r="U378" s="54"/>
      <c r="V378" s="54"/>
      <c r="W378" s="54"/>
      <c r="X378" s="54"/>
      <c r="Y378" s="38"/>
      <c r="Z378" s="38"/>
      <c r="AA378" s="53"/>
      <c r="AB378" s="54"/>
      <c r="AC378" s="54"/>
      <c r="AD378" s="54"/>
      <c r="AE378" s="54"/>
      <c r="AF378" s="54"/>
      <c r="AG378" s="54"/>
      <c r="AH378" s="54"/>
      <c r="AI378" s="54"/>
      <c r="AJ378" s="54"/>
      <c r="AK378" s="38"/>
      <c r="AL378" s="38"/>
      <c r="AM378" s="53"/>
      <c r="AN378" s="54"/>
      <c r="AO378" s="54"/>
      <c r="AP378" s="54"/>
      <c r="AQ378" s="54"/>
      <c r="AR378" s="54"/>
      <c r="AS378" s="54"/>
      <c r="AT378" s="54"/>
      <c r="AU378" s="54"/>
      <c r="AV378" s="54"/>
      <c r="AW378" s="39"/>
      <c r="AX378" s="38"/>
      <c r="AY378" s="53"/>
      <c r="AZ378" s="54"/>
      <c r="BA378" s="54"/>
      <c r="BB378" s="54"/>
      <c r="BC378" s="54"/>
      <c r="BD378" s="54"/>
      <c r="BE378" s="54"/>
      <c r="BF378" s="54"/>
      <c r="BG378" s="54"/>
      <c r="BH378" s="5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47"/>
    </row>
    <row r="379" spans="1:94" ht="18" hidden="1" customHeight="1">
      <c r="A379" s="36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53"/>
      <c r="P379" s="54"/>
      <c r="Q379" s="54"/>
      <c r="R379" s="54"/>
      <c r="S379" s="54"/>
      <c r="T379" s="54"/>
      <c r="U379" s="54"/>
      <c r="V379" s="54"/>
      <c r="W379" s="54"/>
      <c r="X379" s="54"/>
      <c r="Y379" s="38"/>
      <c r="Z379" s="38"/>
      <c r="AA379" s="53"/>
      <c r="AB379" s="54"/>
      <c r="AC379" s="54"/>
      <c r="AD379" s="54"/>
      <c r="AE379" s="54"/>
      <c r="AF379" s="54"/>
      <c r="AG379" s="54"/>
      <c r="AH379" s="54"/>
      <c r="AI379" s="54"/>
      <c r="AJ379" s="54"/>
      <c r="AK379" s="38"/>
      <c r="AL379" s="38"/>
      <c r="AM379" s="53"/>
      <c r="AN379" s="54"/>
      <c r="AO379" s="54"/>
      <c r="AP379" s="54"/>
      <c r="AQ379" s="54"/>
      <c r="AR379" s="54"/>
      <c r="AS379" s="54"/>
      <c r="AT379" s="54"/>
      <c r="AU379" s="54"/>
      <c r="AV379" s="54"/>
      <c r="AW379" s="39"/>
      <c r="AX379" s="38"/>
      <c r="AY379" s="53"/>
      <c r="AZ379" s="54"/>
      <c r="BA379" s="54"/>
      <c r="BB379" s="54"/>
      <c r="BC379" s="54"/>
      <c r="BD379" s="54"/>
      <c r="BE379" s="54"/>
      <c r="BF379" s="54"/>
      <c r="BG379" s="54"/>
      <c r="BH379" s="5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47"/>
    </row>
    <row r="380" spans="1:94" ht="18" hidden="1" customHeight="1">
      <c r="A380" s="36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53"/>
      <c r="P380" s="54"/>
      <c r="Q380" s="54"/>
      <c r="R380" s="54"/>
      <c r="S380" s="54"/>
      <c r="T380" s="54"/>
      <c r="U380" s="54"/>
      <c r="V380" s="54"/>
      <c r="W380" s="54"/>
      <c r="X380" s="54"/>
      <c r="Y380" s="38"/>
      <c r="Z380" s="38"/>
      <c r="AA380" s="53"/>
      <c r="AB380" s="54"/>
      <c r="AC380" s="54"/>
      <c r="AD380" s="54"/>
      <c r="AE380" s="54"/>
      <c r="AF380" s="54"/>
      <c r="AG380" s="54"/>
      <c r="AH380" s="54"/>
      <c r="AI380" s="54"/>
      <c r="AJ380" s="54"/>
      <c r="AK380" s="38"/>
      <c r="AL380" s="38"/>
      <c r="AM380" s="53"/>
      <c r="AN380" s="54"/>
      <c r="AO380" s="54"/>
      <c r="AP380" s="54"/>
      <c r="AQ380" s="54"/>
      <c r="AR380" s="54"/>
      <c r="AS380" s="54"/>
      <c r="AT380" s="54"/>
      <c r="AU380" s="54"/>
      <c r="AV380" s="54"/>
      <c r="AW380" s="39"/>
      <c r="AX380" s="38"/>
      <c r="AY380" s="53"/>
      <c r="AZ380" s="54"/>
      <c r="BA380" s="54"/>
      <c r="BB380" s="54"/>
      <c r="BC380" s="54"/>
      <c r="BD380" s="54"/>
      <c r="BE380" s="54"/>
      <c r="BF380" s="54"/>
      <c r="BG380" s="54"/>
      <c r="BH380" s="5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47"/>
    </row>
    <row r="381" spans="1:94" ht="18" hidden="1" customHeight="1">
      <c r="A381" s="36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53"/>
      <c r="P381" s="54"/>
      <c r="Q381" s="54"/>
      <c r="R381" s="54"/>
      <c r="S381" s="54"/>
      <c r="T381" s="54"/>
      <c r="U381" s="54"/>
      <c r="V381" s="54"/>
      <c r="W381" s="54"/>
      <c r="X381" s="54"/>
      <c r="Y381" s="38"/>
      <c r="Z381" s="38"/>
      <c r="AA381" s="53"/>
      <c r="AB381" s="54"/>
      <c r="AC381" s="54"/>
      <c r="AD381" s="54"/>
      <c r="AE381" s="54"/>
      <c r="AF381" s="54"/>
      <c r="AG381" s="54"/>
      <c r="AH381" s="54"/>
      <c r="AI381" s="54"/>
      <c r="AJ381" s="54"/>
      <c r="AK381" s="38"/>
      <c r="AL381" s="38"/>
      <c r="AM381" s="53"/>
      <c r="AN381" s="54"/>
      <c r="AO381" s="54"/>
      <c r="AP381" s="54"/>
      <c r="AQ381" s="54"/>
      <c r="AR381" s="54"/>
      <c r="AS381" s="54"/>
      <c r="AT381" s="54"/>
      <c r="AU381" s="54"/>
      <c r="AV381" s="54"/>
      <c r="AW381" s="39"/>
      <c r="AX381" s="38"/>
      <c r="AY381" s="53"/>
      <c r="AZ381" s="54"/>
      <c r="BA381" s="54"/>
      <c r="BB381" s="54"/>
      <c r="BC381" s="54"/>
      <c r="BD381" s="54"/>
      <c r="BE381" s="54"/>
      <c r="BF381" s="54"/>
      <c r="BG381" s="54"/>
      <c r="BH381" s="5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47"/>
    </row>
    <row r="382" spans="1:94" ht="18" hidden="1" customHeight="1">
      <c r="A382" s="36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53"/>
      <c r="P382" s="54"/>
      <c r="Q382" s="54"/>
      <c r="R382" s="54"/>
      <c r="S382" s="54"/>
      <c r="T382" s="54"/>
      <c r="U382" s="54"/>
      <c r="V382" s="54"/>
      <c r="W382" s="54"/>
      <c r="X382" s="54"/>
      <c r="Y382" s="38"/>
      <c r="Z382" s="38"/>
      <c r="AA382" s="53"/>
      <c r="AB382" s="54"/>
      <c r="AC382" s="54"/>
      <c r="AD382" s="54"/>
      <c r="AE382" s="54"/>
      <c r="AF382" s="54"/>
      <c r="AG382" s="54"/>
      <c r="AH382" s="54"/>
      <c r="AI382" s="54"/>
      <c r="AJ382" s="54"/>
      <c r="AK382" s="38"/>
      <c r="AL382" s="38"/>
      <c r="AM382" s="53"/>
      <c r="AN382" s="54"/>
      <c r="AO382" s="54"/>
      <c r="AP382" s="54"/>
      <c r="AQ382" s="54"/>
      <c r="AR382" s="54"/>
      <c r="AS382" s="54"/>
      <c r="AT382" s="54"/>
      <c r="AU382" s="54"/>
      <c r="AV382" s="54"/>
      <c r="AW382" s="39"/>
      <c r="AX382" s="38"/>
      <c r="AY382" s="53"/>
      <c r="AZ382" s="54"/>
      <c r="BA382" s="54"/>
      <c r="BB382" s="54"/>
      <c r="BC382" s="54"/>
      <c r="BD382" s="54"/>
      <c r="BE382" s="54"/>
      <c r="BF382" s="54"/>
      <c r="BG382" s="54"/>
      <c r="BH382" s="5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47"/>
    </row>
    <row r="383" spans="1:94" ht="18" hidden="1" customHeight="1">
      <c r="A383" s="36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53"/>
      <c r="P383" s="54"/>
      <c r="Q383" s="54"/>
      <c r="R383" s="54"/>
      <c r="S383" s="54"/>
      <c r="T383" s="54"/>
      <c r="U383" s="54"/>
      <c r="V383" s="54"/>
      <c r="W383" s="54"/>
      <c r="X383" s="54"/>
      <c r="Y383" s="38"/>
      <c r="Z383" s="38"/>
      <c r="AA383" s="53"/>
      <c r="AB383" s="54"/>
      <c r="AC383" s="54"/>
      <c r="AD383" s="54"/>
      <c r="AE383" s="54"/>
      <c r="AF383" s="54"/>
      <c r="AG383" s="54"/>
      <c r="AH383" s="54"/>
      <c r="AI383" s="54"/>
      <c r="AJ383" s="54"/>
      <c r="AK383" s="38"/>
      <c r="AL383" s="38"/>
      <c r="AM383" s="53"/>
      <c r="AN383" s="54"/>
      <c r="AO383" s="54"/>
      <c r="AP383" s="54"/>
      <c r="AQ383" s="54"/>
      <c r="AR383" s="54"/>
      <c r="AS383" s="54"/>
      <c r="AT383" s="54"/>
      <c r="AU383" s="54"/>
      <c r="AV383" s="54"/>
      <c r="AW383" s="39"/>
      <c r="AX383" s="38"/>
      <c r="AY383" s="53"/>
      <c r="AZ383" s="54"/>
      <c r="BA383" s="54"/>
      <c r="BB383" s="54"/>
      <c r="BC383" s="54"/>
      <c r="BD383" s="54"/>
      <c r="BE383" s="54"/>
      <c r="BF383" s="54"/>
      <c r="BG383" s="54"/>
      <c r="BH383" s="5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47"/>
    </row>
    <row r="384" spans="1:94" ht="18" hidden="1" customHeight="1">
      <c r="A384" s="41"/>
      <c r="B384" s="42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  <c r="AL384" s="42"/>
      <c r="AM384" s="42"/>
      <c r="AN384" s="42"/>
      <c r="AO384" s="42"/>
      <c r="AP384" s="42"/>
      <c r="AQ384" s="42"/>
      <c r="AR384" s="42"/>
      <c r="AS384" s="42"/>
      <c r="AT384" s="42"/>
      <c r="AU384" s="42"/>
      <c r="AV384" s="42"/>
      <c r="AW384" s="42"/>
      <c r="AX384" s="42"/>
      <c r="AY384" s="42"/>
      <c r="AZ384" s="42"/>
      <c r="BA384" s="42"/>
      <c r="BB384" s="42"/>
      <c r="BC384" s="42"/>
      <c r="BD384" s="42"/>
      <c r="BE384" s="42"/>
      <c r="BF384" s="42"/>
      <c r="BG384" s="42"/>
      <c r="BH384" s="42"/>
      <c r="BI384" s="42"/>
      <c r="BJ384" s="42"/>
      <c r="BK384" s="42"/>
      <c r="BL384" s="42"/>
      <c r="BM384" s="42"/>
      <c r="BN384" s="42"/>
      <c r="BO384" s="42"/>
      <c r="BP384" s="42"/>
      <c r="BQ384" s="42"/>
      <c r="BR384" s="42"/>
      <c r="BS384" s="42"/>
      <c r="BT384" s="42"/>
      <c r="BU384" s="42"/>
      <c r="BV384" s="42"/>
      <c r="BW384" s="42"/>
      <c r="BX384" s="42"/>
      <c r="BY384" s="42"/>
      <c r="BZ384" s="42"/>
      <c r="CA384" s="42"/>
      <c r="CB384" s="42"/>
      <c r="CC384" s="42"/>
      <c r="CD384" s="42"/>
      <c r="CE384" s="42"/>
      <c r="CF384" s="42"/>
      <c r="CG384" s="42"/>
      <c r="CH384" s="42"/>
      <c r="CI384" s="42"/>
      <c r="CJ384" s="42"/>
      <c r="CK384" s="42"/>
      <c r="CL384" s="42"/>
      <c r="CM384" s="42"/>
      <c r="CN384" s="42"/>
      <c r="CO384" s="42"/>
      <c r="CP384" s="55"/>
    </row>
    <row r="385" ht="18" hidden="1" customHeight="1"/>
  </sheetData>
  <mergeCells count="28">
    <mergeCell ref="A1:CP1"/>
    <mergeCell ref="AK17:AU17"/>
    <mergeCell ref="A28:CP28"/>
    <mergeCell ref="AK44:AU44"/>
    <mergeCell ref="A55:CP55"/>
    <mergeCell ref="AK69:AU69"/>
    <mergeCell ref="A88:CP88"/>
    <mergeCell ref="AK100:AU100"/>
    <mergeCell ref="A115:CP115"/>
    <mergeCell ref="AK127:AU127"/>
    <mergeCell ref="A142:CP142"/>
    <mergeCell ref="AK153:AU153"/>
    <mergeCell ref="A169:CP169"/>
    <mergeCell ref="AK183:AU183"/>
    <mergeCell ref="A196:CP196"/>
    <mergeCell ref="AK210:AU210"/>
    <mergeCell ref="A223:CP223"/>
    <mergeCell ref="AK237:AU237"/>
    <mergeCell ref="A331:CP331"/>
    <mergeCell ref="AK345:AU345"/>
    <mergeCell ref="A358:CP358"/>
    <mergeCell ref="AK372:AU372"/>
    <mergeCell ref="A250:CP250"/>
    <mergeCell ref="AK264:AU264"/>
    <mergeCell ref="A277:CP277"/>
    <mergeCell ref="AK291:AU291"/>
    <mergeCell ref="A304:CP304"/>
    <mergeCell ref="AK318:AU318"/>
  </mergeCells>
  <phoneticPr fontId="2" type="noConversion"/>
  <printOptions horizontalCentered="1" verticalCentered="1"/>
  <pageMargins left="0.59055118110236227" right="0.39370078740157483" top="0.78740157480314965" bottom="0.39370078740157483" header="0.39370078740157483" footer="0.19685039370078741"/>
  <pageSetup paperSize="9" orientation="landscape" r:id="rId1"/>
  <headerFooter alignWithMargins="0">
    <oddHeader>&amp;C&amp;"돋움,굵게"&amp;14&amp;U단  가  산  출  서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Q31"/>
  <sheetViews>
    <sheetView view="pageBreakPreview" workbookViewId="0">
      <selection activeCell="A6" sqref="A6"/>
    </sheetView>
  </sheetViews>
  <sheetFormatPr defaultRowHeight="13.5"/>
  <cols>
    <col min="1" max="15" width="7.44140625" style="1" customWidth="1"/>
    <col min="16" max="16" width="2.88671875" style="1" customWidth="1"/>
    <col min="17" max="17" width="13.6640625" style="1" customWidth="1"/>
    <col min="18" max="18" width="10.5546875" style="1" bestFit="1" customWidth="1"/>
    <col min="19" max="16384" width="8.88671875" style="1"/>
  </cols>
  <sheetData>
    <row r="1" spans="1:17" s="9" customFormat="1" ht="27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7" s="9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7" s="9" customFormat="1" ht="27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7" s="9" customFormat="1" ht="27" customHeight="1">
      <c r="A4" s="10"/>
      <c r="B4" s="1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7" s="9" customFormat="1" ht="21.7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7" s="9" customFormat="1" ht="22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7" s="14" customFormat="1" ht="40.5" customHeight="1">
      <c r="A7" s="582" t="s">
        <v>208</v>
      </c>
      <c r="B7" s="582"/>
      <c r="C7" s="582"/>
      <c r="D7" s="582"/>
      <c r="E7" s="582"/>
      <c r="F7" s="582"/>
      <c r="G7" s="582"/>
      <c r="H7" s="582"/>
      <c r="I7" s="582"/>
      <c r="J7" s="582"/>
      <c r="K7" s="582"/>
      <c r="L7" s="582"/>
      <c r="M7" s="582"/>
      <c r="N7" s="582"/>
      <c r="O7" s="582"/>
    </row>
    <row r="8" spans="1:17" s="9" customFormat="1" ht="20.25" customHeight="1">
      <c r="A8" s="10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7" s="9" customFormat="1" ht="27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7" s="9" customFormat="1" ht="27" customHeight="1">
      <c r="A10" s="10"/>
      <c r="B10" s="13"/>
      <c r="C10" s="10"/>
      <c r="D10" s="10"/>
      <c r="E10" s="10"/>
      <c r="F10" s="10"/>
      <c r="G10" s="10"/>
      <c r="H10" s="12"/>
      <c r="I10" s="10"/>
      <c r="J10" s="10"/>
      <c r="K10" s="10"/>
      <c r="L10" s="10"/>
      <c r="M10" s="10"/>
      <c r="N10" s="10"/>
      <c r="O10" s="10"/>
      <c r="Q10" s="15"/>
    </row>
    <row r="11" spans="1:17" s="9" customFormat="1" ht="27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Q11" s="16"/>
    </row>
    <row r="12" spans="1:17" s="9" customFormat="1" ht="27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Q12" s="16"/>
    </row>
    <row r="13" spans="1:17" s="9" customFormat="1" ht="27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Q13" s="16"/>
    </row>
    <row r="14" spans="1:17" s="9" customFormat="1" ht="27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Q14" s="16"/>
    </row>
    <row r="15" spans="1:17" s="9" customFormat="1" ht="27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7" s="9" customFormat="1" ht="27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</sheetData>
  <mergeCells count="1">
    <mergeCell ref="A7:O7"/>
  </mergeCells>
  <phoneticPr fontId="2" type="noConversion"/>
  <pageMargins left="0.9" right="0.64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설계서갑지</vt:lpstr>
      <vt:lpstr>내역서-도급공사</vt:lpstr>
      <vt:lpstr>외부견적서</vt:lpstr>
      <vt:lpstr>7.한전불입금 표지</vt:lpstr>
      <vt:lpstr>한전불입금산출</vt:lpstr>
      <vt:lpstr>기초산출서</vt:lpstr>
      <vt:lpstr>각종기초산출</vt:lpstr>
      <vt:lpstr>단가산출서표지</vt:lpstr>
      <vt:lpstr>가로등건주</vt:lpstr>
      <vt:lpstr>단가산출-(터파기및되메우기)</vt:lpstr>
      <vt:lpstr>단가산출</vt:lpstr>
      <vt:lpstr>단가산출-1</vt:lpstr>
      <vt:lpstr>계산서</vt:lpstr>
      <vt:lpstr>'7.한전불입금 표지'!Print_Area</vt:lpstr>
      <vt:lpstr>가로등건주!Print_Area</vt:lpstr>
      <vt:lpstr>각종기초산출!Print_Area</vt:lpstr>
      <vt:lpstr>계산서!Print_Area</vt:lpstr>
      <vt:lpstr>기초산출서!Print_Area</vt:lpstr>
      <vt:lpstr>'내역서-도급공사'!Print_Area</vt:lpstr>
      <vt:lpstr>단가산출!Print_Area</vt:lpstr>
      <vt:lpstr>'단가산출-(터파기및되메우기)'!Print_Area</vt:lpstr>
      <vt:lpstr>'단가산출-1'!Print_Area</vt:lpstr>
      <vt:lpstr>설계서갑지!Print_Area</vt:lpstr>
      <vt:lpstr>외부견적서!Print_Area</vt:lpstr>
      <vt:lpstr>한전불입금산출!Print_Area</vt:lpstr>
      <vt:lpstr>'내역서-도급공사'!Print_Titles</vt:lpstr>
      <vt:lpstr>내역서1</vt:lpstr>
    </vt:vector>
  </TitlesOfParts>
  <Company>(주)누리플랜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이영일</cp:lastModifiedBy>
  <cp:lastPrinted>2022-05-04T05:57:04Z</cp:lastPrinted>
  <dcterms:created xsi:type="dcterms:W3CDTF">2004-09-06T07:23:01Z</dcterms:created>
  <dcterms:modified xsi:type="dcterms:W3CDTF">2022-06-03T06:05:25Z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